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00" windowWidth="13740" windowHeight="10488" tabRatio="517" activeTab="2"/>
  </bookViews>
  <sheets>
    <sheet name="Programa 51.06" sheetId="1" r:id="rId1"/>
    <sheet name="Programa 51.03" sheetId="2" r:id="rId2"/>
    <sheet name="Programa 51.02" sheetId="3" r:id="rId3"/>
    <sheet name="Лист1" sheetId="4" r:id="rId4"/>
  </sheets>
  <definedNames/>
  <calcPr fullCalcOnLoad="1"/>
</workbook>
</file>

<file path=xl/sharedStrings.xml><?xml version="1.0" encoding="utf-8"?>
<sst xmlns="http://schemas.openxmlformats.org/spreadsheetml/2006/main" count="398" uniqueCount="221">
  <si>
    <t>mii lei</t>
  </si>
  <si>
    <t>Unitatea de măsură</t>
  </si>
  <si>
    <t>%</t>
  </si>
  <si>
    <t>03</t>
  </si>
  <si>
    <t>Protecţia de boli comune omului şi animalelor</t>
  </si>
  <si>
    <t>mln buc.</t>
  </si>
  <si>
    <t>încălcări</t>
  </si>
  <si>
    <t>controale</t>
  </si>
  <si>
    <t>Acest program include un complex de măsuri fitosanitare, care asigură sănătatea plantelor și dezvoltarea horticulturii.</t>
  </si>
  <si>
    <t>Cod</t>
  </si>
  <si>
    <t>r1</t>
  </si>
  <si>
    <t>r2</t>
  </si>
  <si>
    <t>o1</t>
  </si>
  <si>
    <t>mii ha</t>
  </si>
  <si>
    <t>o2</t>
  </si>
  <si>
    <t>o3</t>
  </si>
  <si>
    <t>e1</t>
  </si>
  <si>
    <t>06</t>
  </si>
  <si>
    <t>r4</t>
  </si>
  <si>
    <t>r5</t>
  </si>
  <si>
    <t>o4</t>
  </si>
  <si>
    <t>o5</t>
  </si>
  <si>
    <t>o6</t>
  </si>
  <si>
    <t>o10</t>
  </si>
  <si>
    <t>probe</t>
  </si>
  <si>
    <t>e2</t>
  </si>
  <si>
    <t>e3</t>
  </si>
  <si>
    <t>e5</t>
  </si>
  <si>
    <t>e6</t>
  </si>
  <si>
    <t>e7</t>
  </si>
  <si>
    <t>Ridicarea pînă la 100 %  a nivelului de bunăstare și sănătate a animalelor.</t>
  </si>
  <si>
    <t>Asigurarea respectării realizării prevederilor actelor legislative și normative în zootehnie ce prevede măsuri concrete în dezvoltarea ramurii și anume: creșterea animalelor inclusiv a celor de rasă , implementarea tehnologiilor moderne de întreținere, nutriție și reproducție a animalelor, utilizarea resurselor genetice cu un potențial înalt de productivitate.</t>
  </si>
  <si>
    <t>Programul va imbunătăţi controlul şi prevenirea transmiterii bolilor de la animale la om.                                                                                                                                                                         Programul dat include măsuri strategice de supraveghere, profilaxie şi combatere a bolilor la animale, de prevenire a transmiterii bolilor de la animale la om şi protecţia mediului promovate de Agenţia Naţională pentru Siguranţa Alimentelor.                                                                                                                                                                                                                                                                Monitorizarea  respectării  cerinţelor  tehnologiilor  de  întreţinere, furagiere  şi  reproducere  ce  contribue  la  bunăstarea  şi  sănătatea  animalelor.</t>
  </si>
  <si>
    <t>Ridicarea pînă la 100 % a nivelului de diagnosticare şi asigurare a calităţii produselor de origine animalieră şi preparatelor de uz veterinar.                                                                                                                                        Protecţia şi previnirea apariţiei şi răspîndirii bolilor infecţioase ale animalelor.</t>
  </si>
  <si>
    <t>r3</t>
  </si>
  <si>
    <t>mii capete</t>
  </si>
  <si>
    <t>instruiri</t>
  </si>
  <si>
    <t>cazuri</t>
  </si>
  <si>
    <t xml:space="preserve">Asigurarea situaţiei epidemologice sanitar- veterinare favorabile şi dezvoltarea durabilă a producţiei de origine animală. </t>
  </si>
  <si>
    <t>Monitorizarea bolilor infecțioase și neinfecțioase</t>
  </si>
  <si>
    <t>Supravegherea conformității produselor de origine animală</t>
  </si>
  <si>
    <t>Supravegherea calității preparatelor farmaceutice</t>
  </si>
  <si>
    <t>o8</t>
  </si>
  <si>
    <t>Diagnosticarea integrala a animalelor prin efectuarea controlului bolilor infectioase</t>
  </si>
  <si>
    <t>Controlul, inregistrarea, incercarea medicamentelor de uz veterinar, biopreparatelor, diagnosticantilor, ingredientelor nutritivi destinate</t>
  </si>
  <si>
    <t>Vaccinarea a 100 % a efectivului de animale</t>
  </si>
  <si>
    <t>Respectarea cerintelor sanitar-veterinare privind ocrotirea bunastarii si sanatatii  animalelor si protectia mediului ambiant</t>
  </si>
  <si>
    <t>Numărul de metode implementate</t>
  </si>
  <si>
    <t xml:space="preserve">   produsele alimentare de origine non-animală</t>
  </si>
  <si>
    <t>o11</t>
  </si>
  <si>
    <t>o12</t>
  </si>
  <si>
    <t xml:space="preserve">Costul îndeplinirii programului pentru supravegherea conformității produselor de origine animală și monitorizării bolilor infecțioase și neinfecțioase </t>
  </si>
  <si>
    <t xml:space="preserve"> buc.</t>
  </si>
  <si>
    <t>Forma FD-053</t>
  </si>
  <si>
    <t xml:space="preserve">Aprobat </t>
  </si>
  <si>
    <t xml:space="preserve">Raport </t>
  </si>
  <si>
    <t xml:space="preserve">               privind  performanța pe programe/subprograme</t>
  </si>
  <si>
    <t>Autoritatea bugetară</t>
  </si>
  <si>
    <t>Instituţia bugetară</t>
  </si>
  <si>
    <t>Grupa principală, grupa, subgrupa</t>
  </si>
  <si>
    <t>Program</t>
  </si>
  <si>
    <t>Subprogram</t>
  </si>
  <si>
    <t>I. Informaţie generală (se completează doar de către autoritatea bugetară – Org1)</t>
  </si>
  <si>
    <t>Scop</t>
  </si>
  <si>
    <t>Obiective</t>
  </si>
  <si>
    <t>Descriere narativă</t>
  </si>
  <si>
    <t>II. Indicatori de performanţă (Indicatorii de produs şi eficienţă se completează de către toate instituţiile bugetare – Org2, iar indicatorii de rezultat se stabilesc de către autorităţile bugetare – Org1)</t>
  </si>
  <si>
    <t>Categoria</t>
  </si>
  <si>
    <t>Denumirea</t>
  </si>
  <si>
    <t>7(6-5)</t>
  </si>
  <si>
    <t>De rezultat</t>
  </si>
  <si>
    <t>De produs</t>
  </si>
  <si>
    <t>De eficienţă</t>
  </si>
  <si>
    <t>III. Cheltuieli, mii lei (Se completează de către fiecare instituţie bugetară (Org2) şi ulterior se generalizează de către autoritatea bugetară de nivel superior – Org1 sau Org1i)</t>
  </si>
  <si>
    <t>P3</t>
  </si>
  <si>
    <t>Agenția Națională pentru Siguranța Alimentelor</t>
  </si>
  <si>
    <t>Agricultură</t>
  </si>
  <si>
    <t>Dezvoltarea agriculturii</t>
  </si>
  <si>
    <t>Sporirea calității produselor agroalimentare și siguranței alimentare pe parcursul întregului lanț valoric, inclusiv supravegerea și controlul fitosanitar și semincer.                                                                                                                                                                                                                                                Asigurarea situaţiei veterinare favorabile şi dezvoltarea durabilă a producţiei animaliere.</t>
  </si>
  <si>
    <t xml:space="preserve">Programul dat include activități de supraveghere a sănătații animalelor promovate pentru siguranța produselor de origine animalieră și implementarea sistemului de trasabilitate a produselor de origine animală. Menținerea acestui program este de a controla și preveni intoxicațiicu produse alimentare și transmiterea bolilor de la animal la om.        </t>
  </si>
  <si>
    <t>Implementarea pachetului de igienă în unitățile de producere, procesare, depozitare,transportare, comerrcializare etc.</t>
  </si>
  <si>
    <t>Asigurarea supravegherii  şi controlului fitosanitar al terenurilor agricole, pepenierilor, locurilor de sortare la apariţia şi râspîndirea obiectelor nocive, inclusiv de carantină</t>
  </si>
  <si>
    <t>examene</t>
  </si>
  <si>
    <t>Numarul de certificate, buletine de analiză,rapoarte eliberate</t>
  </si>
  <si>
    <t>Rrenovarea utilajului de laborator</t>
  </si>
  <si>
    <t>Suprafata terenului agricol si sectoarelor cu material semincer si saditor inspectate</t>
  </si>
  <si>
    <t>Cantitatea materialului pentru plantare inspectat, inclusiv material semincer certificat, culturi de primăvară, culturi de toamnă.</t>
  </si>
  <si>
    <t>Cantitatea materialului material pomicol, viticol şi bacifer inspectat.</t>
  </si>
  <si>
    <t>Numărul probelor prelevate pentru determinarea rezidurilor:                                                                                                                                                   în produse alimentare de origine animală și non animală</t>
  </si>
  <si>
    <t xml:space="preserve">    în produse alimentare de origine animală</t>
  </si>
  <si>
    <t>Costul îndeplinirii planului de monitorizare a reziduurilor  în produse de origine animală</t>
  </si>
  <si>
    <t>buc</t>
  </si>
  <si>
    <t>mii tone.</t>
  </si>
  <si>
    <t>mii buc.</t>
  </si>
  <si>
    <t>0275</t>
  </si>
  <si>
    <t>II.CHELTUIELI SI ACTIVE NEFINANCIARE</t>
  </si>
  <si>
    <t>III.CHELTUIELI</t>
  </si>
  <si>
    <t>Cheltuieli de personal</t>
  </si>
  <si>
    <t>Bunuri si servicii</t>
  </si>
  <si>
    <t>Prestatii sociale</t>
  </si>
  <si>
    <t>Alte cheltuieli</t>
  </si>
  <si>
    <t>IV.ACTIVE NEFINANCIARE</t>
  </si>
  <si>
    <t>Mijloace fixe</t>
  </si>
  <si>
    <t>Stocuri de materiale circulante</t>
  </si>
  <si>
    <t>2</t>
  </si>
  <si>
    <t>21</t>
  </si>
  <si>
    <t>22</t>
  </si>
  <si>
    <t>27</t>
  </si>
  <si>
    <t>28</t>
  </si>
  <si>
    <t>3</t>
  </si>
  <si>
    <t>31</t>
  </si>
  <si>
    <t>33</t>
  </si>
  <si>
    <t>Reproducerea, creşterea şi sănătatea animalelor</t>
  </si>
  <si>
    <t>mii bucati</t>
  </si>
  <si>
    <t xml:space="preserve">Măsuri antiepizootice </t>
  </si>
  <si>
    <t>00135</t>
  </si>
  <si>
    <t>Dezvoltarea durabilă a sectoarelor fitotehnie şi horticultură</t>
  </si>
  <si>
    <t xml:space="preserve">Organizarea acțiunilor în domeniul protecției plantelor orientate spre sporirea productivității și îmbunătățirii calității culturilor, întreținerea unui sistem de măsuri statale menite să asigure inofensivitatea produselor alimentare și a materiei prime. </t>
  </si>
  <si>
    <t>Modernizarea, întărirea şi menţinerea capacităţilor de control în domeniul  fitosanitar  pe întreg teritoriul ţării, care să asigure protecția plantelor cultivate.</t>
  </si>
  <si>
    <t xml:space="preserve"> unităţi</t>
  </si>
  <si>
    <t>Protecţia şi combaterea bolilor plantelor</t>
  </si>
  <si>
    <t>00120</t>
  </si>
  <si>
    <t xml:space="preserve">I.P. Centrul Republican de Diagnosticare    </t>
  </si>
  <si>
    <t xml:space="preserve">00137                                                                              Activitati sanitar-veterinare si  pentru               </t>
  </si>
  <si>
    <t>Aprobat</t>
  </si>
  <si>
    <t>Executat3</t>
  </si>
  <si>
    <t>Devieri</t>
  </si>
  <si>
    <t>Valoarea (+/-)</t>
  </si>
  <si>
    <t>Explicații 4</t>
  </si>
  <si>
    <t>Eco (k2)</t>
  </si>
  <si>
    <t>Precizat</t>
  </si>
  <si>
    <t>Executat 5</t>
  </si>
  <si>
    <t xml:space="preserve">00136 Diagnostica veterinara        </t>
  </si>
  <si>
    <t>IV. Constatări, concluzii și recomandări 8</t>
  </si>
  <si>
    <t xml:space="preserve">II.CHELTUIELI SI ACTIVE NEFINANCIARE       GENERAL </t>
  </si>
  <si>
    <t xml:space="preserve">00137  + 00136                                                                                 </t>
  </si>
  <si>
    <t>ANSA</t>
  </si>
  <si>
    <t>02</t>
  </si>
  <si>
    <t xml:space="preserve">Alte cheltuieli (alte despagubiri )     </t>
  </si>
  <si>
    <t>CHELTUIELI             Bunuri si servicii</t>
  </si>
  <si>
    <t xml:space="preserve">Servicii neatribuite altor aliniate                                                                                                                   </t>
  </si>
  <si>
    <t xml:space="preserve">Numărul de certificate fitosanitare eliberate cu plată                                                                                                                                                                                                    </t>
  </si>
  <si>
    <t>Numărul probelor prelevate pentru determinarea calității și siguranței produselor alimentare de origine non animală (de adaugat)</t>
  </si>
  <si>
    <t>o15</t>
  </si>
  <si>
    <t xml:space="preserve">Numărul probelor prelevate pentru determinarea  inofensivității furajelor </t>
  </si>
  <si>
    <t>o16</t>
  </si>
  <si>
    <t>Numărul de capte cercetate/vaccinate</t>
  </si>
  <si>
    <t>o17</t>
  </si>
  <si>
    <t xml:space="preserve"> mii capete</t>
  </si>
  <si>
    <t>Costul îndepălinirii programului de supraveghere a calității și siguranței produselor alimentare de origine non animală</t>
  </si>
  <si>
    <t>Costul îndeplinirii programului național de  supraveghere a materialelor furajere</t>
  </si>
  <si>
    <t>e10</t>
  </si>
  <si>
    <t>Costul îndeplinirii     Planului de măsuri  strategice antiepiozootice.</t>
  </si>
  <si>
    <t>e11</t>
  </si>
  <si>
    <t>e12</t>
  </si>
  <si>
    <t>Gradul de monitorizare a eficienței vaccinării vulpilor</t>
  </si>
  <si>
    <t xml:space="preserve"> Numărul de animale vaccinate</t>
  </si>
  <si>
    <t>Numărul de controale efectuate</t>
  </si>
  <si>
    <t>Numarul de animale diagnosticate si controlul salmonelii la gainile ouatoare</t>
  </si>
  <si>
    <t>Numarul de certificate sanitar-veterinare eliberate si certificate de inregistrare a produsului farmaceutic de uz veterinar</t>
  </si>
  <si>
    <t>Numarul de instruiri desfasurate pentru medicii veterinari</t>
  </si>
  <si>
    <t xml:space="preserve"> Numarul incalcarilor depistate</t>
  </si>
  <si>
    <t>Micsorarea numarului de cazuri de imbolnavire a animalelor in urma efectuarii masurilor de cercetare si vaccinare</t>
  </si>
  <si>
    <t xml:space="preserve"> Ponderea numarului de incalcari la numarul de controale efectuate</t>
  </si>
  <si>
    <t xml:space="preserve"> Costul preparatelor biologice necesare pentru indeplinirea programului masurilor strategice</t>
  </si>
  <si>
    <t>e4</t>
  </si>
  <si>
    <t>Costul programului de eradicare a rabiei ăn fauna sălbatică</t>
  </si>
  <si>
    <t>Gradul  monitorizării continue a apariţiei şi râspîndirii dăunătorilor, inclusiv pe fășiile verzi de a lungul traseelor naționale</t>
  </si>
  <si>
    <t>Reducerea gradului de răspăndire a dăunătorilor cu dezvoltarea în masă pe suprafețele agricole</t>
  </si>
  <si>
    <t>Suprafaţa  terenului agricol inspectat.</t>
  </si>
  <si>
    <t>Numărul de tratamente fitosanitare întru combaterea dăunătorilor</t>
  </si>
  <si>
    <t>Numărul de ceriri prelucrate</t>
  </si>
  <si>
    <t>Costul măsurilor fitosanitare pentru protecţia plantelor</t>
  </si>
  <si>
    <t>Subsidii acordate autorităților la autogestiune</t>
  </si>
  <si>
    <t>1. Elaborarea programelor anuale de control şi supraveghere în domeniul siguranţei alimentelor.                                                                                                                                                                                                                                                                                                                             2.Modernizarea, întărirea şi menţinerea capacităţilor de control în domeniul  fitosanitar  pe întreg teritoriul ţării.                                                                                                        3.Ridicarea pănă la 100% a nivelului de diagnosticare şi asigurarea calităţii produselor de origine animală.                                                                               4.  Prevenirea apariţiei şi răspăndirii bolilor infecţioase ale animalelor, cît şi protecţia de boli comune omului şi animalelor, crearea fondului genetic animal.</t>
  </si>
  <si>
    <t>Numărul propbelor prelevate pentru determinarea contaminanților în produsele alimentare de origine animală</t>
  </si>
  <si>
    <t xml:space="preserve">  Numărul probelor prelevate privind criteriile microbiologice:                                                                                                                                            în produse alimentare de origine animală</t>
  </si>
  <si>
    <t>Aprobat,             mii lei</t>
  </si>
  <si>
    <t>Precizat, mii lei</t>
  </si>
  <si>
    <t>Executat , mii lei</t>
  </si>
  <si>
    <t xml:space="preserve"> Numarul  de momeli distribuite în campanie de vaccinare</t>
  </si>
  <si>
    <t>o7</t>
  </si>
  <si>
    <t>mii momeli</t>
  </si>
  <si>
    <t>o18</t>
  </si>
  <si>
    <t>Numărul probelor prelevate pentru cercetări în domeniul protecției plantelor</t>
  </si>
  <si>
    <t>e9</t>
  </si>
  <si>
    <t xml:space="preserve">Costul programelor de monitorizare în domeniul protecției plantelor </t>
  </si>
  <si>
    <t xml:space="preserve">Costul îndeplinirii programului pentru determinarea indicilor microbiologici în produsele alimentare de origine animală , alimentație publică și protecția consumatorului </t>
  </si>
  <si>
    <t>Costul îndeplinirii programului de  monitorizare a rezidurilor, pesticide și nitrați în produsele alimentare de origine non-animală</t>
  </si>
  <si>
    <t>total</t>
  </si>
  <si>
    <t>prin Ordinul Ministerului  Finanțelor</t>
  </si>
  <si>
    <t xml:space="preserve"> nr.216 din 28.12.2015</t>
  </si>
  <si>
    <t>prin Ordinul Ministerului Finanțelor</t>
  </si>
  <si>
    <t>nr.216 din 28.12.2015</t>
  </si>
  <si>
    <t>numărul scăzut de încălcări depistate a fost deterimiat de numărul mic de controale desfășurate cauzată de factorii descriși la o2</t>
  </si>
  <si>
    <t>Datorită creșterii capacităților de depistare a bolilor, desfășurarea unor supravegheri active (în cazul rabiei datorită implementării HG 185/2019), a conștientizării populației care tot mai fregvent notifică cazurile de îmbolnăvire, fat datorat campaniilor de informare masive desfățurate în acest an, dar și izbucnirea pestei porcine africane în rîndul populației de mistreț (169 de mistreți pozitivi în regiune „Pădurii Domnești”) a determinat creșterea numărului de boli oficial notificabile depistate.</t>
  </si>
  <si>
    <r>
      <t xml:space="preserve">   </t>
    </r>
    <r>
      <rPr>
        <sz val="12"/>
        <rFont val="Times New Roman"/>
        <family val="1"/>
      </rPr>
      <t xml:space="preserve">la situaţia din </t>
    </r>
    <r>
      <rPr>
        <b/>
        <u val="single"/>
        <sz val="12"/>
        <rFont val="Times New Roman"/>
        <family val="1"/>
      </rPr>
      <t>31 decembrie 2020</t>
    </r>
  </si>
  <si>
    <r>
      <t>Principala barier</t>
    </r>
    <r>
      <rPr>
        <sz val="10"/>
        <rFont val="Calibri"/>
        <family val="2"/>
      </rPr>
      <t>ă</t>
    </r>
    <r>
      <rPr>
        <sz val="10"/>
        <rFont val="Arial"/>
        <family val="2"/>
      </rPr>
      <t xml:space="preserve"> a </t>
    </r>
    <r>
      <rPr>
        <sz val="10"/>
        <rFont val="Calibri"/>
        <family val="2"/>
      </rPr>
      <t>î</t>
    </r>
    <r>
      <rPr>
        <sz val="10"/>
        <rFont val="Arial"/>
        <family val="2"/>
      </rPr>
      <t>ndepliniri obiectivelor trasate a fost finalizarea destul de tardiv</t>
    </r>
    <r>
      <rPr>
        <sz val="10"/>
        <rFont val="Calibri"/>
        <family val="2"/>
      </rPr>
      <t>ă</t>
    </r>
    <r>
      <rPr>
        <sz val="10"/>
        <rFont val="Arial"/>
        <family val="2"/>
      </rPr>
      <t xml:space="preserve"> a procedurilor de achiz</t>
    </r>
    <r>
      <rPr>
        <sz val="10"/>
        <rFont val="Calibri"/>
        <family val="2"/>
      </rPr>
      <t>iț</t>
    </r>
    <r>
      <rPr>
        <sz val="10"/>
        <rFont val="Arial"/>
        <family val="2"/>
      </rPr>
      <t>ii prin intermediul platformei M-Tender pentru contractarea medicilor veterinari de liber</t>
    </r>
    <r>
      <rPr>
        <sz val="10"/>
        <rFont val="Calibri"/>
        <family val="2"/>
      </rPr>
      <t>ă</t>
    </r>
    <r>
      <rPr>
        <sz val="10"/>
        <rFont val="Arial"/>
        <family val="2"/>
      </rPr>
      <t xml:space="preserve"> practic</t>
    </r>
    <r>
      <rPr>
        <sz val="10"/>
        <rFont val="Calibri"/>
        <family val="2"/>
      </rPr>
      <t>ă</t>
    </r>
    <r>
      <rPr>
        <sz val="10"/>
        <rFont val="Arial"/>
        <family val="2"/>
      </rPr>
      <t>, finalizat</t>
    </r>
    <r>
      <rPr>
        <sz val="10"/>
        <rFont val="Calibri"/>
        <family val="2"/>
      </rPr>
      <t>ă</t>
    </r>
    <r>
      <rPr>
        <sz val="10"/>
        <rFont val="Arial"/>
        <family val="2"/>
      </rPr>
      <t xml:space="preserve"> </t>
    </r>
    <r>
      <rPr>
        <sz val="10"/>
        <rFont val="Calibri"/>
        <family val="2"/>
      </rPr>
      <t>î</t>
    </r>
    <r>
      <rPr>
        <sz val="10"/>
        <rFont val="Arial"/>
        <family val="2"/>
      </rPr>
      <t>n perioada  mai -iunie, fapt care a t</t>
    </r>
    <r>
      <rPr>
        <sz val="10"/>
        <rFont val="Calibri"/>
        <family val="2"/>
      </rPr>
      <t>ă</t>
    </r>
    <r>
      <rPr>
        <sz val="10"/>
        <rFont val="Arial"/>
        <family val="2"/>
      </rPr>
      <t>r</t>
    </r>
    <r>
      <rPr>
        <sz val="10"/>
        <rFont val="Calibri"/>
        <family val="2"/>
      </rPr>
      <t>ă</t>
    </r>
    <r>
      <rPr>
        <sz val="10"/>
        <rFont val="Arial"/>
        <family val="2"/>
      </rPr>
      <t>g</t>
    </r>
    <r>
      <rPr>
        <sz val="10"/>
        <rFont val="Calibri"/>
        <family val="2"/>
      </rPr>
      <t>ă</t>
    </r>
    <r>
      <rPr>
        <sz val="10"/>
        <rFont val="Arial"/>
        <family val="2"/>
      </rPr>
      <t xml:space="preserve">nat implementarea Programului Strategic. </t>
    </r>
    <r>
      <rPr>
        <sz val="10"/>
        <rFont val="Calibri"/>
        <family val="2"/>
      </rPr>
      <t>Î</t>
    </r>
    <r>
      <rPr>
        <sz val="10"/>
        <rFont val="Arial"/>
        <family val="2"/>
      </rPr>
      <t>ns</t>
    </r>
    <r>
      <rPr>
        <sz val="10"/>
        <rFont val="Calibri"/>
        <family val="2"/>
      </rPr>
      <t>ă</t>
    </r>
    <r>
      <rPr>
        <sz val="10"/>
        <rFont val="Arial"/>
        <family val="2"/>
      </rPr>
      <t xml:space="preserve"> cel mai determinant factor a fost insuficien</t>
    </r>
    <r>
      <rPr>
        <sz val="10"/>
        <rFont val="Calibri"/>
        <family val="2"/>
      </rPr>
      <t>ț</t>
    </r>
    <r>
      <rPr>
        <sz val="10"/>
        <rFont val="Arial"/>
        <family val="2"/>
      </rPr>
      <t xml:space="preserve">a medicilor veterinari care </t>
    </r>
    <r>
      <rPr>
        <sz val="10"/>
        <rFont val="Calibri"/>
        <family val="2"/>
      </rPr>
      <t>î</t>
    </r>
    <r>
      <rPr>
        <sz val="10"/>
        <rFont val="Arial"/>
        <family val="2"/>
      </rPr>
      <t>n mare parte au atins deja o v</t>
    </r>
    <r>
      <rPr>
        <sz val="10"/>
        <rFont val="Calibri"/>
        <family val="2"/>
      </rPr>
      <t>â</t>
    </r>
    <r>
      <rPr>
        <sz val="10"/>
        <rFont val="Arial"/>
        <family val="2"/>
      </rPr>
      <t>rst</t>
    </r>
    <r>
      <rPr>
        <sz val="10"/>
        <rFont val="Calibri"/>
        <family val="2"/>
      </rPr>
      <t>ă</t>
    </r>
    <r>
      <rPr>
        <sz val="10"/>
        <rFont val="Arial"/>
        <family val="2"/>
      </rPr>
      <t xml:space="preserve"> onorabil</t>
    </r>
    <r>
      <rPr>
        <sz val="10"/>
        <rFont val="Calibri"/>
        <family val="2"/>
      </rPr>
      <t>ă</t>
    </r>
    <r>
      <rPr>
        <sz val="10"/>
        <rFont val="Arial"/>
        <family val="2"/>
      </rPr>
      <t xml:space="preserve"> (v</t>
    </r>
    <r>
      <rPr>
        <sz val="10"/>
        <rFont val="Calibri"/>
        <family val="2"/>
      </rPr>
      <t>î</t>
    </r>
    <r>
      <rPr>
        <sz val="10"/>
        <rFont val="Arial"/>
        <family val="2"/>
      </rPr>
      <t xml:space="preserve">rsta medie este de cca57 ani),  care este practic </t>
    </r>
    <r>
      <rPr>
        <sz val="10"/>
        <rFont val="Calibri"/>
        <family val="2"/>
      </rPr>
      <t>î</t>
    </r>
    <r>
      <rPr>
        <sz val="10"/>
        <rFont val="Arial"/>
        <family val="2"/>
      </rPr>
      <t>n c</t>
    </r>
    <r>
      <rPr>
        <sz val="10"/>
        <rFont val="Calibri"/>
        <family val="2"/>
      </rPr>
      <t>ă</t>
    </r>
    <r>
      <rPr>
        <sz val="10"/>
        <rFont val="Arial"/>
        <family val="2"/>
      </rPr>
      <t>dere liber</t>
    </r>
    <r>
      <rPr>
        <sz val="10"/>
        <rFont val="Calibri"/>
        <family val="2"/>
      </rPr>
      <t>ă</t>
    </r>
    <r>
      <rPr>
        <sz val="10"/>
        <rFont val="Arial"/>
        <family val="2"/>
      </rPr>
      <t xml:space="preserve"> fapt care </t>
    </r>
    <r>
      <rPr>
        <sz val="10"/>
        <rFont val="Calibri"/>
        <family val="2"/>
      </rPr>
      <t>ș</t>
    </r>
    <r>
      <rPr>
        <sz val="10"/>
        <rFont val="Arial"/>
        <family val="2"/>
      </rPr>
      <t>i care astfel determin</t>
    </r>
    <r>
      <rPr>
        <sz val="10"/>
        <rFont val="Calibri"/>
        <family val="2"/>
      </rPr>
      <t>ă</t>
    </r>
    <r>
      <rPr>
        <sz val="10"/>
        <rFont val="Arial"/>
        <family val="2"/>
      </rPr>
      <t xml:space="preserve"> o </t>
    </r>
    <r>
      <rPr>
        <sz val="10"/>
        <rFont val="Calibri"/>
        <family val="2"/>
      </rPr>
      <t>î</t>
    </r>
    <r>
      <rPr>
        <sz val="10"/>
        <rFont val="Arial"/>
        <family val="2"/>
      </rPr>
      <t>ndeplinire mai lent</t>
    </r>
    <r>
      <rPr>
        <sz val="10"/>
        <rFont val="Calibri"/>
        <family val="2"/>
      </rPr>
      <t>ă</t>
    </r>
    <r>
      <rPr>
        <sz val="10"/>
        <rFont val="Arial"/>
        <family val="2"/>
      </rPr>
      <t xml:space="preserve"> a manoperelor mecesre pentru </t>
    </r>
    <r>
      <rPr>
        <sz val="10"/>
        <rFont val="Calibri"/>
        <family val="2"/>
      </rPr>
      <t>î</t>
    </r>
    <r>
      <rPr>
        <sz val="10"/>
        <rFont val="Arial"/>
        <family val="2"/>
      </rPr>
      <t>ndeplinire a m</t>
    </r>
    <r>
      <rPr>
        <sz val="10"/>
        <rFont val="Calibri"/>
        <family val="2"/>
      </rPr>
      <t>ă</t>
    </r>
    <r>
      <rPr>
        <sz val="10"/>
        <rFont val="Arial"/>
        <family val="2"/>
      </rPr>
      <t>surilor sanitar- veterinare finan</t>
    </r>
    <r>
      <rPr>
        <sz val="10"/>
        <rFont val="Calibri"/>
        <family val="2"/>
      </rPr>
      <t>ț</t>
    </r>
    <r>
      <rPr>
        <sz val="10"/>
        <rFont val="Arial"/>
        <family val="2"/>
      </rPr>
      <t>ate din bugetul de stat.la fel pe perioada de var</t>
    </r>
    <r>
      <rPr>
        <sz val="10"/>
        <rFont val="Calibri"/>
        <family val="2"/>
      </rPr>
      <t>ă</t>
    </r>
    <r>
      <rPr>
        <sz val="10"/>
        <rFont val="Arial"/>
        <family val="2"/>
      </rPr>
      <t xml:space="preserve"> datorit</t>
    </r>
    <r>
      <rPr>
        <sz val="10"/>
        <rFont val="Calibri"/>
        <family val="2"/>
      </rPr>
      <t>ă</t>
    </r>
    <r>
      <rPr>
        <sz val="10"/>
        <rFont val="Arial"/>
        <family val="2"/>
      </rPr>
      <t xml:space="preserve"> temperaturilor aride este contraindicat</t>
    </r>
    <r>
      <rPr>
        <sz val="10"/>
        <rFont val="Calibri"/>
        <family val="2"/>
      </rPr>
      <t>ă</t>
    </r>
    <r>
      <rPr>
        <sz val="10"/>
        <rFont val="Arial"/>
        <family val="2"/>
      </rPr>
      <t xml:space="preserve"> vaccinarea animalelor  . De asemenea datorit</t>
    </r>
    <r>
      <rPr>
        <sz val="10"/>
        <rFont val="Calibri"/>
        <family val="2"/>
      </rPr>
      <t>ă</t>
    </r>
    <r>
      <rPr>
        <sz val="10"/>
        <rFont val="Arial"/>
        <family val="2"/>
      </rPr>
      <t xml:space="preserve"> </t>
    </r>
    <r>
      <rPr>
        <sz val="10"/>
        <rFont val="Calibri"/>
        <family val="2"/>
      </rPr>
      <t>î</t>
    </r>
    <r>
      <rPr>
        <sz val="10"/>
        <rFont val="Arial"/>
        <family val="2"/>
      </rPr>
      <t>mboln</t>
    </r>
    <r>
      <rPr>
        <sz val="10"/>
        <rFont val="Calibri"/>
        <family val="2"/>
      </rPr>
      <t>ă</t>
    </r>
    <r>
      <rPr>
        <sz val="10"/>
        <rFont val="Arial"/>
        <family val="2"/>
      </rPr>
      <t xml:space="preserve">virii unor medici veterinarii cu COVID-19, precum </t>
    </r>
    <r>
      <rPr>
        <sz val="10"/>
        <rFont val="Calibri"/>
        <family val="2"/>
      </rPr>
      <t>ș</t>
    </r>
    <r>
      <rPr>
        <sz val="10"/>
        <rFont val="Arial"/>
        <family val="2"/>
      </rPr>
      <t xml:space="preserve">i decesul unora a complicat </t>
    </r>
    <r>
      <rPr>
        <sz val="10"/>
        <rFont val="Calibri"/>
        <family val="2"/>
      </rPr>
      <t>ș</t>
    </r>
    <r>
      <rPr>
        <sz val="10"/>
        <rFont val="Arial"/>
        <family val="2"/>
      </rPr>
      <t>i mai mult implementarea Programului. Suplimentar acestor bariere acest an procurare de seturi de diagnostica</t>
    </r>
    <r>
      <rPr>
        <sz val="10"/>
        <rFont val="Calibri"/>
        <family val="2"/>
      </rPr>
      <t>ți</t>
    </r>
    <r>
      <rPr>
        <sz val="10"/>
        <rFont val="Arial"/>
        <family val="2"/>
      </rPr>
      <t xml:space="preserve"> (</t>
    </r>
    <r>
      <rPr>
        <sz val="10"/>
        <rFont val="Calibri"/>
        <family val="2"/>
      </rPr>
      <t xml:space="preserve">în deosebi seturile necesare diagnosticului la leucoza enzootică a bovinelor) </t>
    </r>
    <r>
      <rPr>
        <sz val="10"/>
        <rFont val="Arial"/>
        <family val="2"/>
      </rPr>
      <t>de c</t>
    </r>
    <r>
      <rPr>
        <sz val="10"/>
        <rFont val="Calibri"/>
        <family val="2"/>
      </rPr>
      <t>ă</t>
    </r>
    <r>
      <rPr>
        <sz val="10"/>
        <rFont val="Arial"/>
        <family val="2"/>
      </rPr>
      <t>tre IP CRDV prin  licita</t>
    </r>
    <r>
      <rPr>
        <sz val="10"/>
        <rFont val="Calibri"/>
        <family val="2"/>
      </rPr>
      <t>ț</t>
    </r>
    <r>
      <rPr>
        <sz val="10"/>
        <rFont val="Arial"/>
        <family val="2"/>
      </rPr>
      <t>iile publice care a fost tergiversate de contesta</t>
    </r>
    <r>
      <rPr>
        <sz val="10"/>
        <rFont val="Calibri"/>
        <family val="2"/>
      </rPr>
      <t>ț</t>
    </r>
    <r>
      <rPr>
        <sz val="10"/>
        <rFont val="Arial"/>
        <family val="2"/>
      </rPr>
      <t>iile nemotivate a agen</t>
    </r>
    <r>
      <rPr>
        <sz val="10"/>
        <rFont val="Calibri"/>
        <family val="2"/>
      </rPr>
      <t>ț</t>
    </r>
    <r>
      <rPr>
        <sz val="10"/>
        <rFont val="Arial"/>
        <family val="2"/>
      </rPr>
      <t>ilor economici, asigurarea cu o parte de chituri fiind abia posibil</t>
    </r>
    <r>
      <rPr>
        <sz val="10"/>
        <rFont val="Calibri"/>
        <family val="2"/>
      </rPr>
      <t>ă</t>
    </r>
    <r>
      <rPr>
        <sz val="10"/>
        <rFont val="Arial"/>
        <family val="2"/>
      </rPr>
      <t xml:space="preserve"> la </t>
    </r>
    <r>
      <rPr>
        <sz val="10"/>
        <rFont val="Calibri"/>
        <family val="2"/>
      </rPr>
      <t>sțîrșitul anului 2020</t>
    </r>
    <r>
      <rPr>
        <sz val="10"/>
        <rFont val="Arial"/>
        <family val="2"/>
      </rPr>
      <t>.</t>
    </r>
  </si>
  <si>
    <r>
      <t>Principala barier</t>
    </r>
    <r>
      <rPr>
        <sz val="10"/>
        <rFont val="Calibri"/>
        <family val="2"/>
      </rPr>
      <t>ă</t>
    </r>
    <r>
      <rPr>
        <sz val="10"/>
        <rFont val="Arial"/>
        <family val="2"/>
      </rPr>
      <t xml:space="preserve"> a </t>
    </r>
    <r>
      <rPr>
        <sz val="10"/>
        <rFont val="Calibri"/>
        <family val="2"/>
      </rPr>
      <t>î</t>
    </r>
    <r>
      <rPr>
        <sz val="10"/>
        <rFont val="Arial"/>
        <family val="2"/>
      </rPr>
      <t>ndeplinrii obiectivelor trasate a fost finalizarea destul de tardiv</t>
    </r>
    <r>
      <rPr>
        <sz val="10"/>
        <rFont val="Calibri"/>
        <family val="2"/>
      </rPr>
      <t>ă</t>
    </r>
    <r>
      <rPr>
        <sz val="10"/>
        <rFont val="Arial"/>
        <family val="2"/>
      </rPr>
      <t xml:space="preserve"> a procedurilor de acizi</t>
    </r>
    <r>
      <rPr>
        <sz val="10"/>
        <rFont val="Calibri"/>
        <family val="2"/>
      </rPr>
      <t>ț</t>
    </r>
    <r>
      <rPr>
        <sz val="10"/>
        <rFont val="Arial"/>
        <family val="2"/>
      </rPr>
      <t>ii prin intermediul platformei M-Tender pentru contractarea medicilor veterinari de liber</t>
    </r>
    <r>
      <rPr>
        <sz val="10"/>
        <rFont val="Calibri"/>
        <family val="2"/>
      </rPr>
      <t>ă</t>
    </r>
    <r>
      <rPr>
        <sz val="10"/>
        <rFont val="Arial"/>
        <family val="2"/>
      </rPr>
      <t xml:space="preserve"> practic</t>
    </r>
    <r>
      <rPr>
        <sz val="10"/>
        <rFont val="Calibri"/>
        <family val="2"/>
      </rPr>
      <t>ă</t>
    </r>
    <r>
      <rPr>
        <sz val="10"/>
        <rFont val="Arial"/>
        <family val="2"/>
      </rPr>
      <t>, finalizat</t>
    </r>
    <r>
      <rPr>
        <sz val="10"/>
        <rFont val="Calibri"/>
        <family val="2"/>
      </rPr>
      <t>ă</t>
    </r>
    <r>
      <rPr>
        <sz val="10"/>
        <rFont val="Arial"/>
        <family val="2"/>
      </rPr>
      <t xml:space="preserve"> </t>
    </r>
    <r>
      <rPr>
        <sz val="10"/>
        <rFont val="Calibri"/>
        <family val="2"/>
      </rPr>
      <t>î</t>
    </r>
    <r>
      <rPr>
        <sz val="10"/>
        <rFont val="Arial"/>
        <family val="2"/>
      </rPr>
      <t>n perioada  mai -iunie, fapt care a t</t>
    </r>
    <r>
      <rPr>
        <sz val="10"/>
        <rFont val="Calibri"/>
        <family val="2"/>
      </rPr>
      <t>ă</t>
    </r>
    <r>
      <rPr>
        <sz val="10"/>
        <rFont val="Arial"/>
        <family val="2"/>
      </rPr>
      <t>r</t>
    </r>
    <r>
      <rPr>
        <sz val="10"/>
        <rFont val="Calibri"/>
        <family val="2"/>
      </rPr>
      <t>ă</t>
    </r>
    <r>
      <rPr>
        <sz val="10"/>
        <rFont val="Arial"/>
        <family val="2"/>
      </rPr>
      <t>g</t>
    </r>
    <r>
      <rPr>
        <sz val="10"/>
        <rFont val="Calibri"/>
        <family val="2"/>
      </rPr>
      <t>ă</t>
    </r>
    <r>
      <rPr>
        <sz val="10"/>
        <rFont val="Arial"/>
        <family val="2"/>
      </rPr>
      <t xml:space="preserve">nat implementarea Programului Strategic. </t>
    </r>
    <r>
      <rPr>
        <sz val="10"/>
        <rFont val="Calibri"/>
        <family val="2"/>
      </rPr>
      <t>Î</t>
    </r>
    <r>
      <rPr>
        <sz val="10"/>
        <rFont val="Arial"/>
        <family val="2"/>
      </rPr>
      <t>ns</t>
    </r>
    <r>
      <rPr>
        <sz val="10"/>
        <rFont val="Calibri"/>
        <family val="2"/>
      </rPr>
      <t>ă</t>
    </r>
    <r>
      <rPr>
        <sz val="10"/>
        <rFont val="Arial"/>
        <family val="2"/>
      </rPr>
      <t xml:space="preserve"> cel mai determinant factor a fost insuficien</t>
    </r>
    <r>
      <rPr>
        <sz val="10"/>
        <rFont val="Calibri"/>
        <family val="2"/>
      </rPr>
      <t>ț</t>
    </r>
    <r>
      <rPr>
        <sz val="10"/>
        <rFont val="Arial"/>
        <family val="2"/>
      </rPr>
      <t xml:space="preserve">a medicilor veterinari care </t>
    </r>
    <r>
      <rPr>
        <sz val="10"/>
        <rFont val="Calibri"/>
        <family val="2"/>
      </rPr>
      <t>î</t>
    </r>
    <r>
      <rPr>
        <sz val="10"/>
        <rFont val="Arial"/>
        <family val="2"/>
      </rPr>
      <t>n mare parte au atins deja o v</t>
    </r>
    <r>
      <rPr>
        <sz val="10"/>
        <rFont val="Calibri"/>
        <family val="2"/>
      </rPr>
      <t>î</t>
    </r>
    <r>
      <rPr>
        <sz val="10"/>
        <rFont val="Arial"/>
        <family val="2"/>
      </rPr>
      <t>rst</t>
    </r>
    <r>
      <rPr>
        <sz val="10"/>
        <rFont val="Calibri"/>
        <family val="2"/>
      </rPr>
      <t>ă</t>
    </r>
    <r>
      <rPr>
        <sz val="10"/>
        <rFont val="Arial"/>
        <family val="2"/>
      </rPr>
      <t xml:space="preserve"> onorabil</t>
    </r>
    <r>
      <rPr>
        <sz val="10"/>
        <rFont val="Calibri"/>
        <family val="2"/>
      </rPr>
      <t>ă</t>
    </r>
    <r>
      <rPr>
        <sz val="10"/>
        <rFont val="Arial"/>
        <family val="2"/>
      </rPr>
      <t xml:space="preserve"> (v</t>
    </r>
    <r>
      <rPr>
        <sz val="10"/>
        <rFont val="Calibri"/>
        <family val="2"/>
      </rPr>
      <t>î</t>
    </r>
    <r>
      <rPr>
        <sz val="10"/>
        <rFont val="Arial"/>
        <family val="2"/>
      </rPr>
      <t xml:space="preserve">rsta medie este de cca57 ani),  care este practic </t>
    </r>
    <r>
      <rPr>
        <sz val="10"/>
        <rFont val="Calibri"/>
        <family val="2"/>
      </rPr>
      <t>î</t>
    </r>
    <r>
      <rPr>
        <sz val="10"/>
        <rFont val="Arial"/>
        <family val="2"/>
      </rPr>
      <t>n c</t>
    </r>
    <r>
      <rPr>
        <sz val="10"/>
        <rFont val="Calibri"/>
        <family val="2"/>
      </rPr>
      <t>ă</t>
    </r>
    <r>
      <rPr>
        <sz val="10"/>
        <rFont val="Arial"/>
        <family val="2"/>
      </rPr>
      <t>dere liber</t>
    </r>
    <r>
      <rPr>
        <sz val="10"/>
        <rFont val="Calibri"/>
        <family val="2"/>
      </rPr>
      <t>ă</t>
    </r>
    <r>
      <rPr>
        <sz val="10"/>
        <rFont val="Arial"/>
        <family val="2"/>
      </rPr>
      <t xml:space="preserve"> fapt care </t>
    </r>
    <r>
      <rPr>
        <sz val="10"/>
        <rFont val="Calibri"/>
        <family val="2"/>
      </rPr>
      <t>ș</t>
    </r>
    <r>
      <rPr>
        <sz val="10"/>
        <rFont val="Arial"/>
        <family val="2"/>
      </rPr>
      <t>i care astfel determin</t>
    </r>
    <r>
      <rPr>
        <sz val="10"/>
        <rFont val="Calibri"/>
        <family val="2"/>
      </rPr>
      <t>ă</t>
    </r>
    <r>
      <rPr>
        <sz val="10"/>
        <rFont val="Arial"/>
        <family val="2"/>
      </rPr>
      <t xml:space="preserve"> o </t>
    </r>
    <r>
      <rPr>
        <sz val="10"/>
        <rFont val="Calibri"/>
        <family val="2"/>
      </rPr>
      <t>î</t>
    </r>
    <r>
      <rPr>
        <sz val="10"/>
        <rFont val="Arial"/>
        <family val="2"/>
      </rPr>
      <t>ndeplinire mai lent</t>
    </r>
    <r>
      <rPr>
        <sz val="10"/>
        <rFont val="Calibri"/>
        <family val="2"/>
      </rPr>
      <t>ă</t>
    </r>
    <r>
      <rPr>
        <sz val="10"/>
        <rFont val="Arial"/>
        <family val="2"/>
      </rPr>
      <t xml:space="preserve"> a manoperelor necesare pentru </t>
    </r>
    <r>
      <rPr>
        <sz val="10"/>
        <rFont val="Calibri"/>
        <family val="2"/>
      </rPr>
      <t>î</t>
    </r>
    <r>
      <rPr>
        <sz val="10"/>
        <rFont val="Arial"/>
        <family val="2"/>
      </rPr>
      <t>ndeplinire a m</t>
    </r>
    <r>
      <rPr>
        <sz val="10"/>
        <rFont val="Calibri"/>
        <family val="2"/>
      </rPr>
      <t>ă</t>
    </r>
    <r>
      <rPr>
        <sz val="10"/>
        <rFont val="Arial"/>
        <family val="2"/>
      </rPr>
      <t>surilor sanitar- veterinare finan</t>
    </r>
    <r>
      <rPr>
        <sz val="10"/>
        <rFont val="Calibri"/>
        <family val="2"/>
      </rPr>
      <t>ț</t>
    </r>
    <r>
      <rPr>
        <sz val="10"/>
        <rFont val="Arial"/>
        <family val="2"/>
      </rPr>
      <t>ate din bugetul de stat. la fel pe parcursul perioade de var</t>
    </r>
    <r>
      <rPr>
        <sz val="10"/>
        <rFont val="Calibri"/>
        <family val="2"/>
      </rPr>
      <t>ă</t>
    </r>
    <r>
      <rPr>
        <sz val="10"/>
        <rFont val="Arial"/>
        <family val="2"/>
      </rPr>
      <t xml:space="preserve"> datorit</t>
    </r>
    <r>
      <rPr>
        <sz val="10"/>
        <rFont val="Calibri"/>
        <family val="2"/>
      </rPr>
      <t>ă</t>
    </r>
    <r>
      <rPr>
        <sz val="10"/>
        <rFont val="Arial"/>
        <family val="2"/>
      </rPr>
      <t xml:space="preserve"> temperaturilor aride este contraindicat din punct de vedere medical efectuarea vaccin</t>
    </r>
    <r>
      <rPr>
        <sz val="10"/>
        <rFont val="Calibri"/>
        <family val="2"/>
      </rPr>
      <t>ă</t>
    </r>
    <r>
      <rPr>
        <sz val="10"/>
        <rFont val="Arial"/>
        <family val="2"/>
      </rPr>
      <t>rilor la animale. De asemenea datorit</t>
    </r>
    <r>
      <rPr>
        <sz val="10"/>
        <rFont val="Calibri"/>
        <family val="2"/>
      </rPr>
      <t>ă</t>
    </r>
    <r>
      <rPr>
        <sz val="10"/>
        <rFont val="Arial"/>
        <family val="2"/>
      </rPr>
      <t xml:space="preserve"> </t>
    </r>
    <r>
      <rPr>
        <sz val="10"/>
        <rFont val="Calibri"/>
        <family val="2"/>
      </rPr>
      <t>î</t>
    </r>
    <r>
      <rPr>
        <sz val="10"/>
        <rFont val="Arial"/>
        <family val="2"/>
      </rPr>
      <t>mboln</t>
    </r>
    <r>
      <rPr>
        <sz val="10"/>
        <rFont val="Calibri"/>
        <family val="2"/>
      </rPr>
      <t>ă</t>
    </r>
    <r>
      <rPr>
        <sz val="10"/>
        <rFont val="Arial"/>
        <family val="2"/>
      </rPr>
      <t xml:space="preserve">virii unor medici veterinarii cu COVID-19, precum </t>
    </r>
    <r>
      <rPr>
        <sz val="10"/>
        <rFont val="Calibri"/>
        <family val="2"/>
      </rPr>
      <t>ș</t>
    </r>
    <r>
      <rPr>
        <sz val="10"/>
        <rFont val="Arial"/>
        <family val="2"/>
      </rPr>
      <t xml:space="preserve">i decesul unora a complicat </t>
    </r>
    <r>
      <rPr>
        <sz val="10"/>
        <rFont val="Calibri"/>
        <family val="2"/>
      </rPr>
      <t>ș</t>
    </r>
    <r>
      <rPr>
        <sz val="10"/>
        <rFont val="Arial"/>
        <family val="2"/>
      </rPr>
      <t>i mai mult implementarea Programului</t>
    </r>
  </si>
  <si>
    <r>
      <t>Datorit</t>
    </r>
    <r>
      <rPr>
        <sz val="10"/>
        <rFont val="Calibri"/>
        <family val="2"/>
      </rPr>
      <t>ă</t>
    </r>
    <r>
      <rPr>
        <sz val="10"/>
        <rFont val="Arial"/>
        <family val="2"/>
      </rPr>
      <t xml:space="preserve"> restric</t>
    </r>
    <r>
      <rPr>
        <sz val="10"/>
        <rFont val="Calibri"/>
        <family val="2"/>
      </rPr>
      <t>ț</t>
    </r>
    <r>
      <rPr>
        <sz val="10"/>
        <rFont val="Arial"/>
        <family val="2"/>
      </rPr>
      <t>iilor impuse din cauza evolu</t>
    </r>
    <r>
      <rPr>
        <sz val="10"/>
        <rFont val="Calibri"/>
        <family val="2"/>
      </rPr>
      <t>ț</t>
    </r>
    <r>
      <rPr>
        <sz val="10"/>
        <rFont val="Arial"/>
        <family val="2"/>
      </rPr>
      <t>iei pandemiei cauzate de Covid-19 pe perioada martie -iunie au fost suspendate de c</t>
    </r>
    <r>
      <rPr>
        <sz val="10"/>
        <rFont val="Calibri"/>
        <family val="2"/>
      </rPr>
      <t>ă</t>
    </r>
    <r>
      <rPr>
        <sz val="10"/>
        <rFont val="Arial"/>
        <family val="2"/>
      </rPr>
      <t>tre Guvern efectuarea controalelor. Astfel o parte din exploata</t>
    </r>
    <r>
      <rPr>
        <sz val="10"/>
        <rFont val="Calibri"/>
        <family val="2"/>
      </rPr>
      <t xml:space="preserve">țiile care desfășoară numite genuri de activitate nu au moi fost eligibile/pasibile pentru efectuarea controalelor oficiale în altă perioadă ulterioară de cât cea planificată. </t>
    </r>
  </si>
  <si>
    <t>Au fost executat doar 15,58% deoarece recoltarea vulpilor în scop diagnostic după 45 zile post vaccinare, a fost complicat de organizat având în vedere faptul că în această perioadă a fost organizate vînători doar în zonele extra sulatice(HG 610/2020), tot odată având în vedere că suprafețele a fost acuperite de vegetație a complicat și mai mult depistare și împușcarea vulpilor în cantitatea necesară. Astfel aferent primei campanii de vaccinare au fost recoltate 157 vulpi (51,3%) din totalul planificat de 504 vulpi Ulterior odată cu demararea sezonului de vânătoare la mistreți au mai fost recoltate 60 de vulpi însă acestea nu au fost eligibile pentru testările de laborator. Astfel pentru recoltarea vulpilor în scop diagnostic aferentă Campaniei II de vaccinare, care a demarat pe 09.01.2021, nr. de vulpi împușcate va fi cît mai aprope de valorile preconizate avînd în vedere că condițiile organizării vînătorilor vor fi mult mai prielnice, inclusiv permisiunile de organizare a acestora în toate suprafețele( cu excepția zonelor protejate)</t>
  </si>
  <si>
    <t xml:space="preserve">Datorită restricțiilor impuse din cauza evoluției pandemiei cauzate de Covid-19 pe perioada martie -iunie au fost suspendate de către Guvern efectuarea controalelor. Astfel în următoarele luni vor fi desfășurate restul controalelor planificate inclusiv și exploatațiile care urmau a fi controlate în perioada martie-iunie. </t>
  </si>
  <si>
    <t>toate efectivele de găini ouătoare au fost supuse controalelor de labortaor la salmonelă</t>
  </si>
  <si>
    <r>
      <t>Anul 2020 sa atest</t>
    </r>
    <r>
      <rPr>
        <sz val="10"/>
        <rFont val="Calibri"/>
        <family val="2"/>
      </rPr>
      <t>at</t>
    </r>
    <r>
      <rPr>
        <sz val="10"/>
        <rFont val="Arial"/>
        <family val="2"/>
      </rPr>
      <t xml:space="preserve"> o diminuare a evenimentelor de mi</t>
    </r>
    <r>
      <rPr>
        <sz val="10"/>
        <rFont val="Calibri"/>
        <family val="2"/>
      </rPr>
      <t>ș</t>
    </r>
    <r>
      <rPr>
        <sz val="10"/>
        <rFont val="Arial"/>
        <family val="2"/>
      </rPr>
      <t>care a animalelor ,datorit</t>
    </r>
    <r>
      <rPr>
        <sz val="10"/>
        <rFont val="Calibri"/>
        <family val="2"/>
      </rPr>
      <t>ă</t>
    </r>
    <r>
      <rPr>
        <sz val="10"/>
        <rFont val="Arial"/>
        <family val="2"/>
      </rPr>
      <t xml:space="preserve"> restric</t>
    </r>
    <r>
      <rPr>
        <sz val="10"/>
        <rFont val="Calibri"/>
        <family val="2"/>
      </rPr>
      <t>ț</t>
    </r>
    <r>
      <rPr>
        <sz val="10"/>
        <rFont val="Arial"/>
        <family val="2"/>
      </rPr>
      <t>iilor de mi</t>
    </r>
    <r>
      <rPr>
        <sz val="10"/>
        <rFont val="Calibri"/>
        <family val="2"/>
      </rPr>
      <t>ș</t>
    </r>
    <r>
      <rPr>
        <sz val="10"/>
        <rFont val="Arial"/>
        <family val="2"/>
      </rPr>
      <t>care stabilite, fapt care a determinat mic</t>
    </r>
    <r>
      <rPr>
        <sz val="10"/>
        <rFont val="Calibri"/>
        <family val="2"/>
      </rPr>
      <t>ș</t>
    </r>
    <r>
      <rPr>
        <sz val="10"/>
        <rFont val="Arial"/>
        <family val="2"/>
      </rPr>
      <t xml:space="preserve">orarea indicatorilor de producerea ramurii respective a agriculturii. La fel </t>
    </r>
    <r>
      <rPr>
        <sz val="10"/>
        <rFont val="Calibri"/>
        <family val="2"/>
      </rPr>
      <t xml:space="preserve">și mișcarea animalelor în scopuri non comerciale la fel a fost afectat direct de suspendarea călătoriilor datorată evoluția pandemiei </t>
    </r>
    <r>
      <rPr>
        <sz val="10"/>
        <rFont val="Arial"/>
        <family val="2"/>
      </rPr>
      <t xml:space="preserve"> </t>
    </r>
  </si>
  <si>
    <t>programul a fost împlementat cu suces fiind asigurată distribuirea pe cale aeriană cu odensitate de 25 de momeli pe km2, dar și manual în zonele eligibile stabilite pentru anul 2020</t>
  </si>
  <si>
    <t>Proncentul jos de încălcări depistate a fost deterimiat de numărul mic de controale desfășurate cauzată de factorii descriși la o2, dar și de responsbilizarea deținătorilor de animale fiind conștienți de necesitatea asigurării unor condiții minime de sănătate și bunăstare a animalelor.</t>
  </si>
  <si>
    <t>Nu a fost importat numărul de loturi necesar realizării planului;                                               Suprapunerea multor indicatori din programele de monitorizare cu indicatorii controalelor întărite;</t>
  </si>
  <si>
    <t>Au fost acreditate  metode la IP CRDV : oxitetraciclina, clortetraciclina, numărul celulelor somatice</t>
  </si>
  <si>
    <t xml:space="preserve"> investigare în laboratoarele contractate nu a fost posibilă la toți indicii, deoarece nu dispun de metode acreditate la toțI indicii necesari</t>
  </si>
  <si>
    <r>
      <t>Cheltuielile respective au constat din plata pentru achitarea serviciilor aferente vaccin</t>
    </r>
    <r>
      <rPr>
        <sz val="10"/>
        <rFont val="Calibri"/>
        <family val="2"/>
      </rPr>
      <t>ă</t>
    </r>
    <r>
      <rPr>
        <sz val="10"/>
        <rFont val="Arial"/>
        <family val="2"/>
      </rPr>
      <t>rii antirabice (22723,048 mii lei)</t>
    </r>
    <r>
      <rPr>
        <sz val="10"/>
        <rFont val="Calibri"/>
        <family val="2"/>
      </rPr>
      <t xml:space="preserve">, </t>
    </r>
    <r>
      <rPr>
        <sz val="10"/>
        <rFont val="Arial"/>
        <family val="2"/>
      </rPr>
      <t>serviciile tipografice aferente campaniei de informare a popula</t>
    </r>
    <r>
      <rPr>
        <sz val="10"/>
        <rFont val="Calibri"/>
        <family val="2"/>
      </rPr>
      <t>ț</t>
    </r>
    <r>
      <rPr>
        <sz val="10"/>
        <rFont val="Arial"/>
        <family val="2"/>
      </rPr>
      <t xml:space="preserve">iei (24,8 mii lei), testarea momelilor vaccinale utilizate </t>
    </r>
    <r>
      <rPr>
        <sz val="10"/>
        <rFont val="Calibri"/>
        <family val="2"/>
      </rPr>
      <t>în anul 2020 (226 mii lei) și determinarea eficiențe postvaccinale, inclusiv supravegherea active și pasivă a rabiei (644,7 mii lei)</t>
    </r>
    <r>
      <rPr>
        <sz val="10"/>
        <rFont val="Arial"/>
        <family val="2"/>
      </rPr>
      <t>.  Resursele financiare neutilizate au fost destinate pentru suportarea cheltuielilor aferente determinării eficienței postvaccinale aferente Campaniei II de vaccinare , recoltarea vulpilor în acest scop a demarat pe 09. 01.2021.</t>
    </r>
  </si>
  <si>
    <t xml:space="preserve">10 probe de apă - conform planului național  au fost preconizate pentru toxiinfecții alimentare, având în vedere starea excepțională în țară, respectiv situația epidemiologică, ca rezultat au fost sistata activitatea unităților de alimentație publică și cazuri de toxiinfectii alimentare nu au fost inregistrate la unitațile respective/ Din acest motiv probe preconizate pentru toxiinfectii alimentare nu au fost prelevate </t>
  </si>
  <si>
    <t>Deoarece din cauza pandemiei, au fost sistate controale, de asemenea, numarul petițiilor și sesizărilor a fost mai redus în comparație cu anul precedent. Din acest motiv nu au fost prelevate probe preconizate conform planului național și respectiv nu au fost utilizați finațele preconizate pentru acest scop</t>
  </si>
  <si>
    <t xml:space="preserve">Principala barieră majoră în procurarea preparatelor  biologice necesare îndeplinirii programului măsurilor strategice finanțate din bugetul de stat, sunt frecventele contestații   depuse de agenții economici la Agenția pentru Soluționarea Contestațiilor. Astfel pe parcursul anului 2020 procedurile de achiziții publice  pentru procurarea vaccinurilor contra rabiei și a antraxului  sau finalizat la finele lunii decembrie din motivul contestațiilor depuse și prin urmare tehnic nu a mai fost posibil de a finaliza procedurile prin încheierea de contracte pentru livrarea bunurilor.
</t>
  </si>
  <si>
    <t>Costul  certificatelor fitosanitare eliberate (90 x123)</t>
  </si>
  <si>
    <t xml:space="preserve">Nu s-au întreprins măsuri de combatere din cauza densității reduse a dăunătorilor în rezultatul condițiilor climaterice nefavorabile dezvoltării </t>
  </si>
  <si>
    <t xml:space="preserve">S-a diminuat suprafețele din cauza secetei, ca rezultat au fost compromise și sectoarele cu material semincer </t>
  </si>
  <si>
    <t>O parte din sectoare au fost rebutate din cauza secetei, ca rezultat și s-a micșorat cantitatea materialului pentru plantare supus inspectării.</t>
  </si>
  <si>
    <t>O parte din sectoare au fost rebutate din cauza secetei, ca rezultat și s-a micșorat cantitatea materialului pomicol supus inspectării.</t>
  </si>
  <si>
    <t xml:space="preserve">În legătură cu condițiile meteorologoice nefavorabile și insuficiența de furaje, deținătorii de animale au micșorat numărul efectivului de animale. </t>
  </si>
  <si>
    <t xml:space="preserve"> Prelevarea probelor nu a fost realizate deoarece a depins de import, dar și rezidurile de pesticide nu au fost realizate deoarece a fost instituit control întărit, unde plata pentru investigație a fost din partea agenților economici.</t>
  </si>
  <si>
    <t>00502</t>
  </si>
</sst>
</file>

<file path=xl/styles.xml><?xml version="1.0" encoding="utf-8"?>
<styleSheet xmlns="http://schemas.openxmlformats.org/spreadsheetml/2006/main">
  <numFmts count="6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l_e_i_-;\-* #,##0\ _l_e_i_-;_-* &quot;-&quot;\ _l_e_i_-;_-@_-"/>
    <numFmt numFmtId="181" formatCode="_-* #,##0.00\ _l_e_i_-;\-* #,##0.00\ _l_e_i_-;_-* &quot;-&quot;??\ _l_e_i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quot;đ.&quot;;\-#,##0&quot;đ.&quot;"/>
    <numFmt numFmtId="191" formatCode="#,##0&quot;đ.&quot;;[Red]\-#,##0&quot;đ.&quot;"/>
    <numFmt numFmtId="192" formatCode="#,##0.00&quot;đ.&quot;;\-#,##0.00&quot;đ.&quot;"/>
    <numFmt numFmtId="193" formatCode="#,##0.00&quot;đ.&quot;;[Red]\-#,##0.00&quot;đ.&quot;"/>
    <numFmt numFmtId="194" formatCode="_-* #,##0&quot;đ.&quot;_-;\-* #,##0&quot;đ.&quot;_-;_-* &quot;-&quot;&quot;đ.&quot;_-;_-@_-"/>
    <numFmt numFmtId="195" formatCode="_-* #,##0_đ_._-;\-* #,##0_đ_._-;_-* &quot;-&quot;_đ_._-;_-@_-"/>
    <numFmt numFmtId="196" formatCode="_-* #,##0.00&quot;đ.&quot;_-;\-* #,##0.00&quot;đ.&quot;_-;_-* &quot;-&quot;??&quot;đ.&quot;_-;_-@_-"/>
    <numFmt numFmtId="197" formatCode="_-* #,##0.00_đ_._-;\-* #,##0.00_đ_._-;_-* &quot;-&quot;??_đ_._-;_-@_-"/>
    <numFmt numFmtId="198" formatCode="0.0"/>
    <numFmt numFmtId="199" formatCode="0.0000000"/>
    <numFmt numFmtId="200" formatCode="0.000000"/>
    <numFmt numFmtId="201" formatCode="0.00000"/>
    <numFmt numFmtId="202" formatCode="0.0000"/>
    <numFmt numFmtId="203" formatCode="0.000"/>
    <numFmt numFmtId="204" formatCode="0.00000000"/>
    <numFmt numFmtId="205" formatCode="0.000000000"/>
    <numFmt numFmtId="206" formatCode="000000"/>
    <numFmt numFmtId="207" formatCode="#,##0.0"/>
    <numFmt numFmtId="208" formatCode="0.0%"/>
    <numFmt numFmtId="209" formatCode="&quot;Да&quot;;&quot;Да&quot;;&quot;Нет&quot;"/>
    <numFmt numFmtId="210" formatCode="&quot;Истина&quot;;&quot;Истина&quot;;&quot;Ложь&quot;"/>
    <numFmt numFmtId="211" formatCode="&quot;Вкл&quot;;&quot;Вкл&quot;;&quot;Выкл&quot;"/>
    <numFmt numFmtId="212" formatCode="[$€-2]\ ###,000_);[Red]\([$€-2]\ ###,000\)"/>
    <numFmt numFmtId="213" formatCode="_(* #,##0_);_(* \(#,##0\);_(* &quot;-&quot;??_);_(@_)"/>
    <numFmt numFmtId="214" formatCode="##0.0;\-##0.0;"/>
    <numFmt numFmtId="215" formatCode="_(* #,##0.0_);_(* \(#,##0.0\);_(* &quot;-&quot;??_);_(@_)"/>
    <numFmt numFmtId="216" formatCode="0_ ;\-0\ "/>
  </numFmts>
  <fonts count="70">
    <font>
      <sz val="10"/>
      <name val="Arial Cyr"/>
      <family val="0"/>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0"/>
      <name val="Times New Roman"/>
      <family val="1"/>
    </font>
    <font>
      <sz val="12"/>
      <name val="Times New Roman"/>
      <family val="1"/>
    </font>
    <font>
      <b/>
      <u val="single"/>
      <sz val="12"/>
      <name val="Times New Roman"/>
      <family val="1"/>
    </font>
    <font>
      <b/>
      <sz val="10"/>
      <name val="Arial Cyr"/>
      <family val="0"/>
    </font>
    <font>
      <sz val="10"/>
      <name val="$Kudriashov"/>
      <family val="2"/>
    </font>
    <font>
      <sz val="10"/>
      <name val="Arial"/>
      <family val="2"/>
    </font>
    <font>
      <sz val="10"/>
      <name val="Calibri"/>
      <family val="2"/>
    </font>
    <font>
      <sz val="1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0"/>
      <color indexed="10"/>
      <name val="Times New Roman"/>
      <family val="1"/>
    </font>
    <font>
      <sz val="10"/>
      <color indexed="10"/>
      <name val="Arial Cyr"/>
      <family val="0"/>
    </font>
    <font>
      <sz val="10"/>
      <color indexed="8"/>
      <name val="Arial"/>
      <family val="2"/>
    </font>
    <font>
      <sz val="10"/>
      <color indexed="8"/>
      <name val="Times New Roman"/>
      <family val="1"/>
    </font>
    <font>
      <sz val="10"/>
      <color indexed="60"/>
      <name val="Arial Cyr"/>
      <family val="0"/>
    </font>
    <font>
      <sz val="10"/>
      <color indexed="17"/>
      <name val="Arial Cyr"/>
      <family val="0"/>
    </font>
    <font>
      <sz val="10"/>
      <color indexed="8"/>
      <name val="Arial Cyr"/>
      <family val="0"/>
    </font>
    <font>
      <sz val="11"/>
      <color indexed="8"/>
      <name val="Times New Roman"/>
      <family val="1"/>
    </font>
    <font>
      <sz val="10"/>
      <color indexed="17"/>
      <name val="Times New Roman"/>
      <family val="1"/>
    </font>
    <font>
      <sz val="10"/>
      <color indexed="60"/>
      <name val="Times New Roman"/>
      <family val="1"/>
    </font>
    <font>
      <sz val="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0"/>
      <color rgb="FFFF0000"/>
      <name val="Times New Roman"/>
      <family val="1"/>
    </font>
    <font>
      <sz val="10"/>
      <color rgb="FFFF0000"/>
      <name val="Arial Cyr"/>
      <family val="0"/>
    </font>
    <font>
      <sz val="10"/>
      <color theme="1"/>
      <name val="Arial"/>
      <family val="2"/>
    </font>
    <font>
      <sz val="10"/>
      <color theme="1"/>
      <name val="Times New Roman"/>
      <family val="1"/>
    </font>
    <font>
      <sz val="10"/>
      <color rgb="FFC00000"/>
      <name val="Arial Cyr"/>
      <family val="0"/>
    </font>
    <font>
      <sz val="10"/>
      <color rgb="FF00B050"/>
      <name val="Arial Cyr"/>
      <family val="0"/>
    </font>
    <font>
      <sz val="10"/>
      <color theme="1"/>
      <name val="Arial Cyr"/>
      <family val="0"/>
    </font>
    <font>
      <sz val="11"/>
      <color rgb="FF000000"/>
      <name val="Times New Roman"/>
      <family val="1"/>
    </font>
    <font>
      <sz val="10"/>
      <color rgb="FF00B050"/>
      <name val="Times New Roman"/>
      <family val="1"/>
    </font>
    <font>
      <sz val="10"/>
      <color rgb="FFC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tint="-0.0999699980020523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color rgb="FF000000"/>
      </left>
      <right style="thin">
        <color rgb="FF000000"/>
      </right>
      <top/>
      <bottom style="thin">
        <color rgb="FF00000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0" borderId="0">
      <alignment/>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2"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58" fillId="32" borderId="0" applyNumberFormat="0" applyBorder="0" applyAlignment="0" applyProtection="0"/>
  </cellStyleXfs>
  <cellXfs count="222">
    <xf numFmtId="0" fontId="0" fillId="0" borderId="0" xfId="0" applyAlignment="1">
      <alignment/>
    </xf>
    <xf numFmtId="0" fontId="0" fillId="0" borderId="10" xfId="0" applyBorder="1" applyAlignment="1">
      <alignment/>
    </xf>
    <xf numFmtId="0" fontId="0" fillId="0" borderId="10" xfId="0" applyBorder="1" applyAlignment="1">
      <alignment horizontal="center" vertical="center"/>
    </xf>
    <xf numFmtId="49" fontId="0" fillId="0" borderId="10" xfId="0" applyNumberFormat="1" applyBorder="1" applyAlignment="1">
      <alignment horizontal="center" vertical="center"/>
    </xf>
    <xf numFmtId="0" fontId="59" fillId="0" borderId="10" xfId="0" applyFont="1" applyBorder="1" applyAlignment="1">
      <alignment horizontal="center" vertical="center"/>
    </xf>
    <xf numFmtId="4" fontId="0" fillId="0" borderId="10" xfId="0" applyNumberFormat="1" applyBorder="1" applyAlignment="1">
      <alignment/>
    </xf>
    <xf numFmtId="0" fontId="0" fillId="9" borderId="10" xfId="0" applyFill="1" applyBorder="1" applyAlignment="1">
      <alignment/>
    </xf>
    <xf numFmtId="4" fontId="0" fillId="0" borderId="0" xfId="0" applyNumberFormat="1" applyAlignment="1">
      <alignment/>
    </xf>
    <xf numFmtId="0" fontId="5" fillId="33" borderId="10" xfId="0" applyFont="1" applyFill="1" applyBorder="1" applyAlignment="1">
      <alignment horizontal="center"/>
    </xf>
    <xf numFmtId="49"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0" fillId="33" borderId="10" xfId="0" applyFill="1" applyBorder="1" applyAlignment="1">
      <alignment horizontal="center" vertical="center"/>
    </xf>
    <xf numFmtId="0" fontId="3" fillId="9" borderId="10" xfId="0" applyFont="1" applyFill="1" applyBorder="1" applyAlignment="1">
      <alignment/>
    </xf>
    <xf numFmtId="4" fontId="3" fillId="9" borderId="10" xfId="0" applyNumberFormat="1" applyFont="1" applyFill="1" applyBorder="1" applyAlignment="1">
      <alignment/>
    </xf>
    <xf numFmtId="4" fontId="5" fillId="33" borderId="10" xfId="0" applyNumberFormat="1" applyFont="1" applyFill="1" applyBorder="1" applyAlignment="1">
      <alignment/>
    </xf>
    <xf numFmtId="0" fontId="0" fillId="33" borderId="10" xfId="0" applyFill="1" applyBorder="1" applyAlignment="1">
      <alignment/>
    </xf>
    <xf numFmtId="0" fontId="5" fillId="33" borderId="10" xfId="0" applyFont="1" applyFill="1" applyBorder="1" applyAlignment="1">
      <alignment/>
    </xf>
    <xf numFmtId="0" fontId="0" fillId="33" borderId="10" xfId="0" applyFont="1" applyFill="1" applyBorder="1" applyAlignment="1">
      <alignment horizontal="center"/>
    </xf>
    <xf numFmtId="198" fontId="0" fillId="33" borderId="10" xfId="0" applyNumberFormat="1" applyFont="1" applyFill="1" applyBorder="1" applyAlignment="1">
      <alignment horizontal="center"/>
    </xf>
    <xf numFmtId="4" fontId="3" fillId="16" borderId="10" xfId="0" applyNumberFormat="1" applyFont="1" applyFill="1" applyBorder="1" applyAlignment="1">
      <alignment/>
    </xf>
    <xf numFmtId="4" fontId="0" fillId="16" borderId="10" xfId="0" applyNumberFormat="1" applyFill="1" applyBorder="1" applyAlignment="1">
      <alignment/>
    </xf>
    <xf numFmtId="0" fontId="4" fillId="0" borderId="0" xfId="0" applyFont="1" applyAlignment="1">
      <alignment horizontal="center" vertical="center"/>
    </xf>
    <xf numFmtId="0" fontId="8" fillId="0" borderId="11"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8" fillId="0" borderId="11" xfId="0" applyFont="1" applyBorder="1" applyAlignment="1">
      <alignment horizontal="center" wrapText="1"/>
    </xf>
    <xf numFmtId="0" fontId="8" fillId="0" borderId="10" xfId="0" applyFont="1" applyBorder="1" applyAlignment="1">
      <alignment horizontal="center" wrapText="1"/>
    </xf>
    <xf numFmtId="0" fontId="8" fillId="0" borderId="10" xfId="0" applyFont="1" applyBorder="1" applyAlignment="1">
      <alignment horizontal="center" vertical="center" wrapText="1"/>
    </xf>
    <xf numFmtId="0" fontId="3" fillId="16" borderId="10" xfId="0" applyFont="1" applyFill="1" applyBorder="1" applyAlignment="1">
      <alignment wrapText="1"/>
    </xf>
    <xf numFmtId="0" fontId="3" fillId="16" borderId="10" xfId="0" applyFont="1" applyFill="1" applyBorder="1" applyAlignment="1">
      <alignment horizontal="center" vertical="center" wrapText="1"/>
    </xf>
    <xf numFmtId="4" fontId="0" fillId="33" borderId="10" xfId="0" applyNumberFormat="1" applyFill="1" applyBorder="1" applyAlignment="1">
      <alignment/>
    </xf>
    <xf numFmtId="0" fontId="8" fillId="9" borderId="10" xfId="0" applyFont="1" applyFill="1" applyBorder="1" applyAlignment="1">
      <alignment/>
    </xf>
    <xf numFmtId="49" fontId="3" fillId="16" borderId="10" xfId="0" applyNumberFormat="1" applyFont="1" applyFill="1" applyBorder="1" applyAlignment="1">
      <alignment horizontal="center" vertical="center" wrapText="1"/>
    </xf>
    <xf numFmtId="0" fontId="5" fillId="0" borderId="12" xfId="0" applyFont="1" applyBorder="1" applyAlignment="1">
      <alignment wrapText="1"/>
    </xf>
    <xf numFmtId="0" fontId="5" fillId="0" borderId="11" xfId="0" applyFont="1" applyBorder="1" applyAlignment="1">
      <alignment wrapText="1"/>
    </xf>
    <xf numFmtId="0" fontId="5" fillId="0" borderId="13" xfId="0" applyFont="1" applyBorder="1" applyAlignment="1">
      <alignment wrapText="1"/>
    </xf>
    <xf numFmtId="0" fontId="0" fillId="0" borderId="14" xfId="0" applyBorder="1" applyAlignment="1">
      <alignment/>
    </xf>
    <xf numFmtId="0" fontId="0" fillId="0" borderId="15" xfId="0" applyBorder="1" applyAlignment="1">
      <alignment/>
    </xf>
    <xf numFmtId="49" fontId="3" fillId="33" borderId="10" xfId="0" applyNumberFormat="1" applyFont="1" applyFill="1" applyBorder="1" applyAlignment="1">
      <alignment horizontal="center" vertical="center" wrapText="1"/>
    </xf>
    <xf numFmtId="4" fontId="3" fillId="33" borderId="10" xfId="0" applyNumberFormat="1" applyFont="1" applyFill="1" applyBorder="1" applyAlignment="1">
      <alignment/>
    </xf>
    <xf numFmtId="0" fontId="0" fillId="0" borderId="10" xfId="0" applyBorder="1" applyAlignment="1">
      <alignment horizontal="center"/>
    </xf>
    <xf numFmtId="4" fontId="3" fillId="16" borderId="10" xfId="0" applyNumberFormat="1" applyFont="1" applyFill="1" applyBorder="1" applyAlignment="1">
      <alignment horizontal="center"/>
    </xf>
    <xf numFmtId="4" fontId="3" fillId="9" borderId="10" xfId="0" applyNumberFormat="1" applyFont="1" applyFill="1" applyBorder="1" applyAlignment="1">
      <alignment horizontal="center"/>
    </xf>
    <xf numFmtId="0" fontId="3" fillId="9" borderId="10" xfId="0" applyFont="1" applyFill="1" applyBorder="1" applyAlignment="1">
      <alignment horizontal="center"/>
    </xf>
    <xf numFmtId="207" fontId="5" fillId="33" borderId="10" xfId="61" applyNumberFormat="1" applyFont="1" applyFill="1" applyBorder="1" applyAlignment="1">
      <alignment vertical="center" wrapText="1"/>
    </xf>
    <xf numFmtId="4" fontId="5" fillId="4" borderId="10" xfId="0" applyNumberFormat="1" applyFont="1" applyFill="1" applyBorder="1" applyAlignment="1">
      <alignment/>
    </xf>
    <xf numFmtId="4" fontId="5" fillId="8" borderId="10" xfId="0" applyNumberFormat="1" applyFont="1" applyFill="1" applyBorder="1" applyAlignment="1">
      <alignment/>
    </xf>
    <xf numFmtId="4" fontId="5" fillId="19" borderId="10" xfId="0" applyNumberFormat="1" applyFont="1" applyFill="1" applyBorder="1" applyAlignment="1">
      <alignment/>
    </xf>
    <xf numFmtId="4" fontId="0" fillId="19" borderId="10" xfId="0" applyNumberFormat="1" applyFill="1" applyBorder="1" applyAlignment="1">
      <alignment/>
    </xf>
    <xf numFmtId="4" fontId="0" fillId="8" borderId="10" xfId="0" applyNumberFormat="1" applyFill="1" applyBorder="1" applyAlignment="1">
      <alignment/>
    </xf>
    <xf numFmtId="4" fontId="0" fillId="4" borderId="10" xfId="0" applyNumberFormat="1" applyFill="1" applyBorder="1" applyAlignment="1">
      <alignment/>
    </xf>
    <xf numFmtId="4" fontId="60" fillId="33" borderId="10" xfId="0" applyNumberFormat="1" applyFont="1" applyFill="1" applyBorder="1" applyAlignment="1">
      <alignment/>
    </xf>
    <xf numFmtId="4" fontId="60" fillId="34" borderId="10" xfId="0" applyNumberFormat="1" applyFont="1" applyFill="1" applyBorder="1" applyAlignment="1">
      <alignment/>
    </xf>
    <xf numFmtId="4" fontId="5" fillId="34" borderId="10" xfId="0" applyNumberFormat="1" applyFont="1" applyFill="1" applyBorder="1" applyAlignment="1">
      <alignment/>
    </xf>
    <xf numFmtId="4" fontId="0" fillId="34" borderId="10" xfId="0" applyNumberFormat="1" applyFill="1" applyBorder="1" applyAlignment="1">
      <alignment/>
    </xf>
    <xf numFmtId="4" fontId="61" fillId="33" borderId="10" xfId="0" applyNumberFormat="1" applyFont="1" applyFill="1" applyBorder="1" applyAlignment="1">
      <alignment/>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xf>
    <xf numFmtId="0" fontId="59" fillId="33" borderId="10" xfId="0" applyFont="1" applyFill="1" applyBorder="1" applyAlignment="1">
      <alignment horizontal="center" vertical="center"/>
    </xf>
    <xf numFmtId="0" fontId="6" fillId="33" borderId="10" xfId="0" applyFont="1" applyFill="1" applyBorder="1" applyAlignment="1">
      <alignment horizontal="center"/>
    </xf>
    <xf numFmtId="0" fontId="6" fillId="33" borderId="11" xfId="0" applyFont="1" applyFill="1" applyBorder="1" applyAlignment="1">
      <alignment horizontal="center" vertical="center"/>
    </xf>
    <xf numFmtId="0" fontId="0" fillId="33" borderId="10" xfId="0" applyFill="1" applyBorder="1" applyAlignment="1">
      <alignment horizontal="center" vertical="center"/>
    </xf>
    <xf numFmtId="0" fontId="0" fillId="33" borderId="10" xfId="0" applyFill="1" applyBorder="1" applyAlignment="1">
      <alignment/>
    </xf>
    <xf numFmtId="0" fontId="0" fillId="33" borderId="10" xfId="0" applyFill="1" applyBorder="1" applyAlignment="1">
      <alignment wrapText="1"/>
    </xf>
    <xf numFmtId="198" fontId="0" fillId="33" borderId="10" xfId="0" applyNumberFormat="1" applyFont="1" applyFill="1" applyBorder="1" applyAlignment="1">
      <alignment vertical="center"/>
    </xf>
    <xf numFmtId="0" fontId="0" fillId="33" borderId="10" xfId="0" applyFont="1" applyFill="1" applyBorder="1" applyAlignment="1">
      <alignment vertical="center"/>
    </xf>
    <xf numFmtId="0" fontId="0" fillId="33" borderId="10" xfId="0" applyFill="1" applyBorder="1" applyAlignment="1">
      <alignment vertical="center" wrapText="1"/>
    </xf>
    <xf numFmtId="0" fontId="0" fillId="33" borderId="10" xfId="0" applyFont="1" applyFill="1" applyBorder="1" applyAlignment="1">
      <alignment horizontal="center" vertical="center"/>
    </xf>
    <xf numFmtId="198" fontId="0" fillId="33" borderId="10" xfId="0" applyNumberFormat="1" applyFont="1" applyFill="1" applyBorder="1" applyAlignment="1">
      <alignment horizontal="center" vertical="center"/>
    </xf>
    <xf numFmtId="0" fontId="10" fillId="33" borderId="16"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0" fillId="0" borderId="0" xfId="0" applyFont="1" applyAlignment="1">
      <alignment/>
    </xf>
    <xf numFmtId="198" fontId="5" fillId="33" borderId="10" xfId="33" applyNumberFormat="1" applyFont="1" applyFill="1" applyBorder="1" applyAlignment="1">
      <alignment vertical="center" wrapText="1"/>
      <protection/>
    </xf>
    <xf numFmtId="0" fontId="5" fillId="33" borderId="10" xfId="33" applyFont="1" applyFill="1" applyBorder="1" applyAlignment="1">
      <alignment vertical="center" wrapText="1"/>
      <protection/>
    </xf>
    <xf numFmtId="0" fontId="5" fillId="33" borderId="10" xfId="0" applyFont="1" applyFill="1" applyBorder="1" applyAlignment="1">
      <alignment vertical="center" wrapText="1"/>
    </xf>
    <xf numFmtId="214" fontId="9" fillId="33" borderId="10" xfId="33" applyNumberFormat="1" applyFont="1" applyFill="1" applyBorder="1" applyAlignment="1" applyProtection="1">
      <alignment vertical="center" wrapText="1"/>
      <protection locked="0"/>
    </xf>
    <xf numFmtId="198" fontId="5" fillId="33" borderId="10" xfId="61" applyNumberFormat="1" applyFont="1" applyFill="1" applyBorder="1" applyAlignment="1">
      <alignment vertical="center" wrapText="1"/>
    </xf>
    <xf numFmtId="0" fontId="62" fillId="33" borderId="10" xfId="0" applyFont="1" applyFill="1" applyBorder="1" applyAlignment="1">
      <alignment horizontal="center" vertical="center"/>
    </xf>
    <xf numFmtId="214" fontId="10" fillId="33" borderId="10" xfId="33" applyNumberFormat="1" applyFont="1" applyFill="1" applyBorder="1" applyAlignment="1" applyProtection="1">
      <alignment horizontal="center" vertical="center" wrapText="1"/>
      <protection locked="0"/>
    </xf>
    <xf numFmtId="213" fontId="5" fillId="33" borderId="10" xfId="61" applyNumberFormat="1" applyFont="1" applyFill="1" applyBorder="1" applyAlignment="1">
      <alignment vertical="center" wrapText="1"/>
    </xf>
    <xf numFmtId="0" fontId="6" fillId="33" borderId="10" xfId="33" applyFont="1" applyFill="1" applyBorder="1" applyAlignment="1">
      <alignment horizontal="center" vertical="center" wrapText="1"/>
      <protection/>
    </xf>
    <xf numFmtId="0" fontId="63" fillId="33" borderId="10" xfId="0" applyFont="1" applyFill="1" applyBorder="1" applyAlignment="1">
      <alignment vertical="center"/>
    </xf>
    <xf numFmtId="0" fontId="0" fillId="33" borderId="10" xfId="0" applyFill="1" applyBorder="1" applyAlignment="1">
      <alignment vertical="center"/>
    </xf>
    <xf numFmtId="0" fontId="0" fillId="33" borderId="0" xfId="0" applyFill="1" applyAlignment="1">
      <alignment/>
    </xf>
    <xf numFmtId="0" fontId="0" fillId="0" borderId="0" xfId="0" applyAlignment="1">
      <alignment horizontal="right"/>
    </xf>
    <xf numFmtId="0" fontId="5" fillId="33" borderId="10" xfId="0" applyFont="1" applyFill="1" applyBorder="1" applyAlignment="1">
      <alignment horizontal="right" vertical="center" wrapText="1"/>
    </xf>
    <xf numFmtId="0" fontId="0" fillId="33" borderId="10" xfId="0" applyFont="1" applyFill="1" applyBorder="1" applyAlignment="1">
      <alignment horizontal="center" vertical="center" wrapText="1"/>
    </xf>
    <xf numFmtId="2" fontId="0" fillId="33" borderId="10" xfId="0" applyNumberFormat="1" applyFont="1" applyFill="1" applyBorder="1" applyAlignment="1">
      <alignment horizontal="center" vertical="center" wrapText="1"/>
    </xf>
    <xf numFmtId="198" fontId="0" fillId="33" borderId="10" xfId="0" applyNumberFormat="1" applyFont="1" applyFill="1" applyBorder="1" applyAlignment="1">
      <alignment horizontal="center" wrapText="1"/>
    </xf>
    <xf numFmtId="0" fontId="5" fillId="33" borderId="10" xfId="0" applyFont="1" applyFill="1" applyBorder="1" applyAlignment="1">
      <alignment horizontal="right" vertical="center"/>
    </xf>
    <xf numFmtId="0" fontId="0" fillId="33" borderId="10" xfId="0" applyFont="1" applyFill="1" applyBorder="1" applyAlignment="1">
      <alignment vertical="center"/>
    </xf>
    <xf numFmtId="198" fontId="64" fillId="33" borderId="10" xfId="0" applyNumberFormat="1" applyFont="1" applyFill="1" applyBorder="1" applyAlignment="1">
      <alignment vertical="center"/>
    </xf>
    <xf numFmtId="0" fontId="65" fillId="33" borderId="10" xfId="0" applyFont="1" applyFill="1" applyBorder="1" applyAlignment="1">
      <alignment vertical="center"/>
    </xf>
    <xf numFmtId="198" fontId="0" fillId="33" borderId="10" xfId="0" applyNumberFormat="1" applyFill="1" applyBorder="1" applyAlignment="1">
      <alignment horizontal="center" vertical="center" wrapText="1"/>
    </xf>
    <xf numFmtId="198" fontId="65" fillId="33" borderId="10" xfId="0" applyNumberFormat="1" applyFont="1" applyFill="1" applyBorder="1" applyAlignment="1">
      <alignment vertical="center"/>
    </xf>
    <xf numFmtId="0" fontId="5" fillId="0" borderId="0" xfId="0" applyFont="1" applyAlignment="1">
      <alignment horizontal="center" wrapText="1"/>
    </xf>
    <xf numFmtId="0" fontId="5" fillId="0" borderId="0" xfId="0" applyFont="1" applyAlignment="1">
      <alignment/>
    </xf>
    <xf numFmtId="4" fontId="5" fillId="0" borderId="0" xfId="0" applyNumberFormat="1" applyFont="1" applyAlignment="1">
      <alignment horizontal="center"/>
    </xf>
    <xf numFmtId="4" fontId="5" fillId="0" borderId="0" xfId="0" applyNumberFormat="1" applyFont="1" applyAlignment="1">
      <alignment/>
    </xf>
    <xf numFmtId="0" fontId="6" fillId="33" borderId="0" xfId="0" applyFont="1" applyFill="1" applyAlignment="1">
      <alignment vertical="center"/>
    </xf>
    <xf numFmtId="0" fontId="10" fillId="33" borderId="10" xfId="0" applyFont="1" applyFill="1" applyBorder="1" applyAlignment="1">
      <alignment horizontal="center" vertical="center" wrapText="1"/>
    </xf>
    <xf numFmtId="198" fontId="6" fillId="33" borderId="0" xfId="0" applyNumberFormat="1" applyFont="1" applyFill="1" applyAlignment="1">
      <alignment vertical="center"/>
    </xf>
    <xf numFmtId="0" fontId="0" fillId="33" borderId="0" xfId="0" applyFill="1" applyAlignment="1">
      <alignment horizontal="center" vertical="center"/>
    </xf>
    <xf numFmtId="0" fontId="66" fillId="33" borderId="10" xfId="0" applyFont="1" applyFill="1" applyBorder="1" applyAlignment="1">
      <alignment horizontal="center" vertical="center"/>
    </xf>
    <xf numFmtId="49" fontId="6" fillId="33" borderId="10" xfId="0" applyNumberFormat="1" applyFont="1" applyFill="1" applyBorder="1" applyAlignment="1">
      <alignment vertical="center" wrapText="1"/>
    </xf>
    <xf numFmtId="9" fontId="10" fillId="33" borderId="18" xfId="0" applyNumberFormat="1" applyFont="1" applyFill="1" applyBorder="1" applyAlignment="1">
      <alignment vertical="center" wrapText="1"/>
    </xf>
    <xf numFmtId="0" fontId="10" fillId="33" borderId="10" xfId="0" applyFont="1" applyFill="1" applyBorder="1" applyAlignment="1">
      <alignment vertical="center" wrapText="1"/>
    </xf>
    <xf numFmtId="49" fontId="6" fillId="33" borderId="10" xfId="0" applyNumberFormat="1" applyFont="1" applyFill="1" applyBorder="1" applyAlignment="1">
      <alignment horizontal="center" vertical="center" wrapText="1"/>
    </xf>
    <xf numFmtId="9" fontId="10" fillId="33" borderId="10" xfId="0" applyNumberFormat="1" applyFont="1" applyFill="1" applyBorder="1" applyAlignment="1">
      <alignment horizontal="center" vertical="center" wrapText="1"/>
    </xf>
    <xf numFmtId="198" fontId="0" fillId="33" borderId="10" xfId="0" applyNumberFormat="1" applyFont="1" applyFill="1" applyBorder="1" applyAlignment="1">
      <alignment horizontal="center" vertical="center" wrapText="1"/>
    </xf>
    <xf numFmtId="0" fontId="0" fillId="33" borderId="10" xfId="0" applyFill="1" applyBorder="1" applyAlignment="1">
      <alignment horizontal="center" vertical="center" wrapText="1"/>
    </xf>
    <xf numFmtId="49" fontId="6" fillId="33" borderId="19" xfId="0" applyNumberFormat="1" applyFont="1" applyFill="1" applyBorder="1" applyAlignment="1">
      <alignment horizontal="center" vertical="center" wrapText="1"/>
    </xf>
    <xf numFmtId="0" fontId="62" fillId="33" borderId="10" xfId="0" applyFont="1" applyFill="1" applyBorder="1" applyAlignment="1">
      <alignment vertical="center"/>
    </xf>
    <xf numFmtId="216" fontId="9" fillId="33" borderId="10" xfId="33" applyNumberFormat="1" applyFont="1" applyFill="1" applyBorder="1" applyAlignment="1" applyProtection="1">
      <alignment horizontal="center" vertical="center" wrapText="1"/>
      <protection locked="0"/>
    </xf>
    <xf numFmtId="0" fontId="0" fillId="33" borderId="10" xfId="0" applyFill="1" applyBorder="1" applyAlignment="1">
      <alignment horizontal="left" vertical="center" wrapText="1"/>
    </xf>
    <xf numFmtId="0" fontId="62" fillId="33" borderId="10" xfId="0" applyFont="1" applyFill="1" applyBorder="1" applyAlignment="1">
      <alignment/>
    </xf>
    <xf numFmtId="0" fontId="62" fillId="33" borderId="10" xfId="0" applyFont="1" applyFill="1" applyBorder="1" applyAlignment="1">
      <alignment horizontal="center"/>
    </xf>
    <xf numFmtId="0" fontId="0" fillId="33" borderId="14" xfId="0" applyFill="1" applyBorder="1" applyAlignment="1">
      <alignment vertical="center"/>
    </xf>
    <xf numFmtId="4" fontId="0" fillId="0" borderId="10" xfId="0" applyNumberFormat="1" applyBorder="1" applyAlignment="1">
      <alignment wrapText="1"/>
    </xf>
    <xf numFmtId="198" fontId="67" fillId="33" borderId="0" xfId="0" applyNumberFormat="1" applyFont="1" applyFill="1" applyAlignment="1">
      <alignment horizontal="center" vertical="center"/>
    </xf>
    <xf numFmtId="0" fontId="0" fillId="33" borderId="10" xfId="0" applyFill="1" applyBorder="1" applyAlignment="1">
      <alignment vertical="top" wrapText="1"/>
    </xf>
    <xf numFmtId="0" fontId="10" fillId="33" borderId="10" xfId="0" applyFont="1" applyFill="1" applyBorder="1" applyAlignment="1">
      <alignment horizontal="left" vertical="center" wrapText="1"/>
    </xf>
    <xf numFmtId="0" fontId="12" fillId="33" borderId="10" xfId="0" applyFont="1" applyFill="1" applyBorder="1" applyAlignment="1">
      <alignment horizontal="left" vertical="center"/>
    </xf>
    <xf numFmtId="198" fontId="0" fillId="33" borderId="10" xfId="0" applyNumberFormat="1" applyFill="1" applyBorder="1" applyAlignment="1">
      <alignment horizontal="left" vertical="center" wrapText="1"/>
    </xf>
    <xf numFmtId="198" fontId="0" fillId="33" borderId="10" xfId="0" applyNumberFormat="1" applyFill="1" applyBorder="1" applyAlignment="1">
      <alignment horizontal="left" wrapText="1"/>
    </xf>
    <xf numFmtId="198" fontId="0" fillId="33" borderId="10" xfId="0" applyNumberFormat="1" applyFont="1" applyFill="1" applyBorder="1" applyAlignment="1">
      <alignment vertical="center" wrapText="1"/>
    </xf>
    <xf numFmtId="198" fontId="0" fillId="33" borderId="10" xfId="0" applyNumberFormat="1" applyFont="1" applyFill="1" applyBorder="1" applyAlignment="1">
      <alignment wrapText="1"/>
    </xf>
    <xf numFmtId="198" fontId="0" fillId="33" borderId="10" xfId="0" applyNumberFormat="1" applyFont="1" applyFill="1" applyBorder="1" applyAlignment="1">
      <alignment wrapText="1"/>
    </xf>
    <xf numFmtId="198" fontId="0" fillId="33" borderId="10" xfId="0" applyNumberFormat="1" applyFill="1" applyBorder="1" applyAlignment="1">
      <alignment wrapText="1"/>
    </xf>
    <xf numFmtId="198" fontId="0" fillId="33" borderId="10" xfId="0" applyNumberFormat="1" applyFill="1" applyBorder="1" applyAlignment="1">
      <alignment vertical="center" wrapText="1"/>
    </xf>
    <xf numFmtId="198" fontId="0" fillId="33" borderId="10" xfId="0" applyNumberFormat="1" applyFill="1" applyBorder="1" applyAlignment="1">
      <alignment vertical="top" wrapText="1"/>
    </xf>
    <xf numFmtId="198" fontId="61" fillId="33" borderId="20" xfId="0" applyNumberFormat="1" applyFont="1" applyFill="1" applyBorder="1" applyAlignment="1">
      <alignment wrapText="1"/>
    </xf>
    <xf numFmtId="0" fontId="67" fillId="33" borderId="10" xfId="0" applyFont="1" applyFill="1" applyBorder="1" applyAlignment="1">
      <alignment wrapText="1"/>
    </xf>
    <xf numFmtId="198" fontId="68" fillId="33" borderId="20" xfId="0" applyNumberFormat="1" applyFont="1" applyFill="1" applyBorder="1" applyAlignment="1">
      <alignment vertical="center"/>
    </xf>
    <xf numFmtId="198" fontId="68" fillId="33" borderId="21" xfId="0" applyNumberFormat="1" applyFont="1" applyFill="1" applyBorder="1" applyAlignment="1">
      <alignment vertical="center" wrapText="1"/>
    </xf>
    <xf numFmtId="0" fontId="0" fillId="33" borderId="10" xfId="0" applyFont="1" applyFill="1" applyBorder="1" applyAlignment="1">
      <alignment vertical="center" wrapText="1"/>
    </xf>
    <xf numFmtId="0" fontId="3" fillId="9" borderId="12" xfId="0" applyFont="1" applyFill="1" applyBorder="1" applyAlignment="1">
      <alignment horizontal="center" wrapText="1"/>
    </xf>
    <xf numFmtId="0" fontId="3" fillId="9" borderId="11" xfId="0" applyFont="1" applyFill="1" applyBorder="1" applyAlignment="1">
      <alignment horizontal="center" wrapText="1"/>
    </xf>
    <xf numFmtId="0" fontId="5" fillId="0" borderId="12" xfId="0" applyFont="1" applyBorder="1" applyAlignment="1">
      <alignment horizontal="center" wrapText="1"/>
    </xf>
    <xf numFmtId="0" fontId="5" fillId="0" borderId="11" xfId="0" applyFont="1" applyBorder="1" applyAlignment="1">
      <alignment horizontal="center" wrapText="1"/>
    </xf>
    <xf numFmtId="0" fontId="5" fillId="0" borderId="22" xfId="0" applyFont="1" applyBorder="1" applyAlignment="1">
      <alignment horizontal="center" wrapText="1"/>
    </xf>
    <xf numFmtId="0" fontId="5" fillId="0" borderId="23" xfId="0" applyFont="1" applyBorder="1" applyAlignment="1">
      <alignment horizontal="center" wrapText="1"/>
    </xf>
    <xf numFmtId="0" fontId="5" fillId="0" borderId="24" xfId="0" applyFont="1" applyBorder="1" applyAlignment="1">
      <alignment horizontal="center" wrapText="1"/>
    </xf>
    <xf numFmtId="0" fontId="5" fillId="0" borderId="25"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5" fillId="33" borderId="12" xfId="0" applyFont="1" applyFill="1" applyBorder="1" applyAlignment="1">
      <alignment horizontal="center" wrapText="1"/>
    </xf>
    <xf numFmtId="0" fontId="5" fillId="33" borderId="11" xfId="0" applyFont="1" applyFill="1" applyBorder="1" applyAlignment="1">
      <alignment horizontal="center" wrapText="1"/>
    </xf>
    <xf numFmtId="0" fontId="8" fillId="0" borderId="10" xfId="0" applyFont="1" applyBorder="1" applyAlignment="1">
      <alignment horizontal="center" vertical="center" wrapText="1"/>
    </xf>
    <xf numFmtId="0" fontId="8" fillId="0" borderId="10" xfId="0" applyFont="1"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3" fillId="16" borderId="12" xfId="0" applyFont="1" applyFill="1" applyBorder="1" applyAlignment="1">
      <alignment horizontal="center" wrapText="1"/>
    </xf>
    <xf numFmtId="0" fontId="3" fillId="16" borderId="13" xfId="0" applyFont="1" applyFill="1" applyBorder="1" applyAlignment="1">
      <alignment horizontal="center" wrapText="1"/>
    </xf>
    <xf numFmtId="0" fontId="3" fillId="16" borderId="11" xfId="0" applyFont="1" applyFill="1" applyBorder="1" applyAlignment="1">
      <alignment horizontal="center" wrapText="1"/>
    </xf>
    <xf numFmtId="0" fontId="5" fillId="33" borderId="12" xfId="0" applyFont="1" applyFill="1" applyBorder="1" applyAlignment="1">
      <alignment horizontal="left" wrapText="1"/>
    </xf>
    <xf numFmtId="0" fontId="5" fillId="33" borderId="11" xfId="0" applyFont="1" applyFill="1" applyBorder="1" applyAlignment="1">
      <alignment horizontal="left" wrapText="1"/>
    </xf>
    <xf numFmtId="0" fontId="0" fillId="0" borderId="0" xfId="0" applyAlignment="1">
      <alignment horizontal="right"/>
    </xf>
    <xf numFmtId="0" fontId="4" fillId="0" borderId="0" xfId="0" applyFont="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0" fillId="0" borderId="12"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xf>
    <xf numFmtId="0" fontId="0" fillId="0" borderId="11" xfId="0" applyBorder="1" applyAlignment="1">
      <alignment horizontal="left"/>
    </xf>
    <xf numFmtId="0" fontId="8" fillId="0" borderId="12"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0" fillId="0" borderId="12" xfId="0" applyBorder="1" applyAlignment="1">
      <alignment horizontal="left" wrapText="1"/>
    </xf>
    <xf numFmtId="0" fontId="0" fillId="0" borderId="13" xfId="0" applyBorder="1" applyAlignment="1">
      <alignment horizontal="left" wrapText="1"/>
    </xf>
    <xf numFmtId="0" fontId="0" fillId="0" borderId="11" xfId="0" applyBorder="1" applyAlignment="1">
      <alignment horizontal="left" wrapText="1"/>
    </xf>
    <xf numFmtId="0" fontId="0" fillId="33" borderId="20" xfId="0" applyFill="1" applyBorder="1" applyAlignment="1">
      <alignment horizontal="center" vertical="center"/>
    </xf>
    <xf numFmtId="0" fontId="0" fillId="33" borderId="18" xfId="0" applyFill="1" applyBorder="1" applyAlignment="1">
      <alignment horizontal="center" vertical="center"/>
    </xf>
    <xf numFmtId="0" fontId="0" fillId="33" borderId="26" xfId="0" applyFill="1" applyBorder="1" applyAlignment="1">
      <alignment horizontal="center" vertical="center"/>
    </xf>
    <xf numFmtId="0" fontId="8" fillId="0" borderId="12" xfId="0" applyFont="1" applyBorder="1" applyAlignment="1">
      <alignment horizontal="center" wrapText="1"/>
    </xf>
    <xf numFmtId="0" fontId="8" fillId="0" borderId="13" xfId="0" applyFont="1" applyBorder="1" applyAlignment="1">
      <alignment horizontal="center" wrapText="1"/>
    </xf>
    <xf numFmtId="0" fontId="8" fillId="0" borderId="11" xfId="0" applyFont="1" applyBorder="1" applyAlignment="1">
      <alignment horizont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8" fillId="33" borderId="20"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5" fillId="33" borderId="13" xfId="0" applyFont="1" applyFill="1" applyBorder="1" applyAlignment="1">
      <alignment horizontal="center" wrapText="1"/>
    </xf>
    <xf numFmtId="0" fontId="5" fillId="0" borderId="13" xfId="0" applyFont="1" applyBorder="1" applyAlignment="1">
      <alignment horizontal="center" wrapText="1"/>
    </xf>
    <xf numFmtId="0" fontId="0" fillId="0" borderId="0" xfId="0" applyAlignment="1">
      <alignment horizontal="center"/>
    </xf>
    <xf numFmtId="0" fontId="0" fillId="0" borderId="22" xfId="0" applyBorder="1" applyAlignment="1">
      <alignment horizontal="left" vertical="center"/>
    </xf>
    <xf numFmtId="0" fontId="0" fillId="0" borderId="24" xfId="0" applyBorder="1" applyAlignment="1">
      <alignment horizontal="left" vertical="center"/>
    </xf>
    <xf numFmtId="198" fontId="0" fillId="33" borderId="20" xfId="0" applyNumberFormat="1" applyFill="1" applyBorder="1" applyAlignment="1">
      <alignment horizontal="center" wrapText="1"/>
    </xf>
    <xf numFmtId="198" fontId="0" fillId="33" borderId="18" xfId="0" applyNumberFormat="1" applyFill="1" applyBorder="1" applyAlignment="1">
      <alignment horizontal="center" wrapText="1"/>
    </xf>
    <xf numFmtId="198" fontId="0" fillId="33" borderId="26" xfId="0" applyNumberFormat="1" applyFill="1" applyBorder="1" applyAlignment="1">
      <alignment horizontal="center" wrapText="1"/>
    </xf>
    <xf numFmtId="0" fontId="60" fillId="33" borderId="20" xfId="0" applyFont="1" applyFill="1" applyBorder="1" applyAlignment="1">
      <alignment vertical="center"/>
    </xf>
    <xf numFmtId="0" fontId="5" fillId="33" borderId="20" xfId="0" applyFont="1" applyFill="1" applyBorder="1" applyAlignment="1">
      <alignment vertical="center"/>
    </xf>
    <xf numFmtId="0" fontId="69" fillId="33" borderId="20" xfId="0" applyFont="1" applyFill="1" applyBorder="1" applyAlignment="1">
      <alignment vertical="center"/>
    </xf>
    <xf numFmtId="198" fontId="64" fillId="33" borderId="10" xfId="0" applyNumberFormat="1" applyFont="1" applyFill="1" applyBorder="1" applyAlignment="1">
      <alignment wrapText="1"/>
    </xf>
    <xf numFmtId="0" fontId="5" fillId="33" borderId="10" xfId="0" applyFont="1" applyFill="1" applyBorder="1" applyAlignment="1">
      <alignment vertical="center"/>
    </xf>
    <xf numFmtId="0" fontId="0" fillId="33" borderId="0" xfId="0" applyFill="1" applyAlignment="1">
      <alignment vertical="center"/>
    </xf>
    <xf numFmtId="198" fontId="0" fillId="33" borderId="26" xfId="0" applyNumberFormat="1" applyFont="1" applyFill="1" applyBorder="1" applyAlignment="1">
      <alignment wrapText="1"/>
    </xf>
    <xf numFmtId="198" fontId="5" fillId="33" borderId="21" xfId="0" applyNumberFormat="1" applyFont="1" applyFill="1" applyBorder="1" applyAlignment="1">
      <alignment vertical="center" wrapText="1"/>
    </xf>
    <xf numFmtId="0" fontId="64" fillId="33" borderId="10" xfId="0" applyFont="1" applyFill="1" applyBorder="1" applyAlignment="1">
      <alignment vertical="center"/>
    </xf>
    <xf numFmtId="198" fontId="68" fillId="33" borderId="28" xfId="0" applyNumberFormat="1" applyFont="1" applyFill="1" applyBorder="1" applyAlignment="1">
      <alignment vertical="center" wrapText="1"/>
    </xf>
    <xf numFmtId="0" fontId="10" fillId="33" borderId="10" xfId="0" applyFont="1" applyFill="1" applyBorder="1" applyAlignment="1">
      <alignment horizontal="center" vertical="center"/>
    </xf>
    <xf numFmtId="0" fontId="0" fillId="33" borderId="15" xfId="0" applyFont="1" applyFill="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I98"/>
  <sheetViews>
    <sheetView zoomScalePageLayoutView="0" workbookViewId="0" topLeftCell="B1">
      <selection activeCell="K19" sqref="K19"/>
    </sheetView>
  </sheetViews>
  <sheetFormatPr defaultColWidth="9.00390625" defaultRowHeight="12.75"/>
  <cols>
    <col min="1" max="1" width="1.625" style="0" hidden="1" customWidth="1"/>
    <col min="2" max="2" width="15.375" style="0" customWidth="1"/>
    <col min="3" max="3" width="9.125" style="0" customWidth="1"/>
    <col min="4" max="4" width="46.50390625" style="0" customWidth="1"/>
    <col min="5" max="5" width="12.375" style="0" customWidth="1"/>
    <col min="6" max="6" width="13.50390625" style="0" customWidth="1"/>
    <col min="7" max="7" width="12.125" style="0" customWidth="1"/>
    <col min="8" max="8" width="12.375" style="0" customWidth="1"/>
    <col min="9" max="9" width="36.50390625" style="0" customWidth="1"/>
  </cols>
  <sheetData>
    <row r="2" spans="6:9" ht="12.75">
      <c r="F2" s="85"/>
      <c r="G2" s="159" t="s">
        <v>53</v>
      </c>
      <c r="H2" s="159"/>
      <c r="I2" s="159"/>
    </row>
    <row r="3" spans="6:9" ht="12.75">
      <c r="F3" s="85"/>
      <c r="G3" s="159" t="s">
        <v>54</v>
      </c>
      <c r="H3" s="159"/>
      <c r="I3" s="159"/>
    </row>
    <row r="4" spans="6:9" ht="12.75">
      <c r="F4" s="159" t="s">
        <v>192</v>
      </c>
      <c r="G4" s="159"/>
      <c r="H4" s="159"/>
      <c r="I4" s="159"/>
    </row>
    <row r="5" spans="6:9" ht="12.75">
      <c r="F5" s="159" t="s">
        <v>193</v>
      </c>
      <c r="G5" s="159"/>
      <c r="H5" s="159"/>
      <c r="I5" s="159"/>
    </row>
    <row r="7" spans="4:5" ht="15">
      <c r="D7" s="160" t="s">
        <v>55</v>
      </c>
      <c r="E7" s="160"/>
    </row>
    <row r="8" spans="3:8" ht="15">
      <c r="C8" s="160" t="s">
        <v>56</v>
      </c>
      <c r="D8" s="160"/>
      <c r="E8" s="160"/>
      <c r="F8" s="160"/>
      <c r="G8" s="160"/>
      <c r="H8" s="21"/>
    </row>
    <row r="9" spans="3:8" ht="15">
      <c r="C9" s="160" t="s">
        <v>196</v>
      </c>
      <c r="D9" s="160"/>
      <c r="E9" s="160"/>
      <c r="F9" s="160"/>
      <c r="G9" s="160"/>
      <c r="H9" s="21"/>
    </row>
    <row r="11" ht="12.75">
      <c r="I11" s="1" t="s">
        <v>9</v>
      </c>
    </row>
    <row r="12" spans="2:9" ht="12.75">
      <c r="B12" s="166" t="s">
        <v>57</v>
      </c>
      <c r="C12" s="167"/>
      <c r="D12" s="168" t="s">
        <v>75</v>
      </c>
      <c r="E12" s="169"/>
      <c r="F12" s="169"/>
      <c r="G12" s="170"/>
      <c r="H12" s="22"/>
      <c r="I12" s="9" t="s">
        <v>94</v>
      </c>
    </row>
    <row r="13" spans="2:9" ht="12.75">
      <c r="B13" s="166" t="s">
        <v>58</v>
      </c>
      <c r="C13" s="167"/>
      <c r="D13" s="151" t="s">
        <v>75</v>
      </c>
      <c r="E13" s="152"/>
      <c r="F13" s="152"/>
      <c r="G13" s="153"/>
      <c r="H13" s="25"/>
      <c r="I13" s="3" t="s">
        <v>220</v>
      </c>
    </row>
    <row r="14" spans="2:9" ht="12.75">
      <c r="B14" s="166" t="s">
        <v>59</v>
      </c>
      <c r="C14" s="167"/>
      <c r="D14" s="151"/>
      <c r="E14" s="152"/>
      <c r="F14" s="152"/>
      <c r="G14" s="153"/>
      <c r="H14" s="25"/>
      <c r="I14" s="2">
        <v>11</v>
      </c>
    </row>
    <row r="15" spans="2:9" ht="12.75">
      <c r="B15" s="166" t="s">
        <v>60</v>
      </c>
      <c r="C15" s="167"/>
      <c r="D15" s="151" t="s">
        <v>77</v>
      </c>
      <c r="E15" s="152"/>
      <c r="F15" s="152"/>
      <c r="G15" s="153"/>
      <c r="H15" s="25"/>
      <c r="I15" s="10">
        <v>51</v>
      </c>
    </row>
    <row r="16" spans="2:9" ht="12.75">
      <c r="B16" s="166" t="s">
        <v>61</v>
      </c>
      <c r="C16" s="167"/>
      <c r="D16" s="151" t="s">
        <v>76</v>
      </c>
      <c r="E16" s="152"/>
      <c r="F16" s="152"/>
      <c r="G16" s="153"/>
      <c r="H16" s="25"/>
      <c r="I16" s="9" t="s">
        <v>17</v>
      </c>
    </row>
    <row r="17" spans="2:9" ht="12.75">
      <c r="B17" s="152"/>
      <c r="C17" s="152"/>
      <c r="D17" s="152"/>
      <c r="E17" s="152"/>
      <c r="F17" s="152"/>
      <c r="G17" s="152"/>
      <c r="H17" s="152"/>
      <c r="I17" s="152"/>
    </row>
    <row r="18" spans="2:9" ht="25.5" customHeight="1">
      <c r="B18" s="161" t="s">
        <v>62</v>
      </c>
      <c r="C18" s="162"/>
      <c r="D18" s="162"/>
      <c r="E18" s="162"/>
      <c r="F18" s="162"/>
      <c r="G18" s="162"/>
      <c r="H18" s="162"/>
      <c r="I18" s="163"/>
    </row>
    <row r="19" spans="2:9" ht="36.75" customHeight="1">
      <c r="B19" s="164" t="s">
        <v>63</v>
      </c>
      <c r="C19" s="165"/>
      <c r="D19" s="173" t="s">
        <v>78</v>
      </c>
      <c r="E19" s="174"/>
      <c r="F19" s="174"/>
      <c r="G19" s="174"/>
      <c r="H19" s="174"/>
      <c r="I19" s="175"/>
    </row>
    <row r="20" spans="2:9" ht="60" customHeight="1">
      <c r="B20" s="164" t="s">
        <v>64</v>
      </c>
      <c r="C20" s="165"/>
      <c r="D20" s="173" t="s">
        <v>174</v>
      </c>
      <c r="E20" s="174"/>
      <c r="F20" s="174"/>
      <c r="G20" s="174"/>
      <c r="H20" s="174"/>
      <c r="I20" s="175"/>
    </row>
    <row r="21" spans="2:9" ht="47.25" customHeight="1">
      <c r="B21" s="166" t="s">
        <v>65</v>
      </c>
      <c r="C21" s="167"/>
      <c r="D21" s="173" t="s">
        <v>79</v>
      </c>
      <c r="E21" s="174"/>
      <c r="F21" s="174"/>
      <c r="G21" s="174"/>
      <c r="H21" s="174"/>
      <c r="I21" s="175"/>
    </row>
    <row r="22" spans="2:9" ht="12.75">
      <c r="B22" s="152"/>
      <c r="C22" s="152"/>
      <c r="D22" s="152"/>
      <c r="E22" s="152"/>
      <c r="F22" s="152"/>
      <c r="G22" s="152"/>
      <c r="H22" s="152"/>
      <c r="I22" s="152"/>
    </row>
    <row r="23" spans="2:9" ht="33.75" customHeight="1">
      <c r="B23" s="179" t="s">
        <v>66</v>
      </c>
      <c r="C23" s="180"/>
      <c r="D23" s="180"/>
      <c r="E23" s="180"/>
      <c r="F23" s="180"/>
      <c r="G23" s="180"/>
      <c r="H23" s="180"/>
      <c r="I23" s="181"/>
    </row>
    <row r="24" spans="2:9" ht="33.75" customHeight="1">
      <c r="B24" s="171" t="s">
        <v>67</v>
      </c>
      <c r="C24" s="171" t="s">
        <v>9</v>
      </c>
      <c r="D24" s="149" t="s">
        <v>68</v>
      </c>
      <c r="E24" s="149" t="s">
        <v>1</v>
      </c>
      <c r="F24" s="171" t="s">
        <v>124</v>
      </c>
      <c r="G24" s="171" t="s">
        <v>125</v>
      </c>
      <c r="H24" s="180" t="s">
        <v>126</v>
      </c>
      <c r="I24" s="181"/>
    </row>
    <row r="25" spans="2:9" ht="33.75" customHeight="1">
      <c r="B25" s="172"/>
      <c r="C25" s="172"/>
      <c r="D25" s="149"/>
      <c r="E25" s="149"/>
      <c r="F25" s="172"/>
      <c r="G25" s="172"/>
      <c r="H25" s="27" t="s">
        <v>127</v>
      </c>
      <c r="I25" s="26" t="s">
        <v>128</v>
      </c>
    </row>
    <row r="26" spans="2:9" ht="17.25" customHeight="1">
      <c r="B26" s="11">
        <v>1</v>
      </c>
      <c r="C26" s="11">
        <v>2</v>
      </c>
      <c r="D26" s="11">
        <v>3</v>
      </c>
      <c r="E26" s="11">
        <v>4</v>
      </c>
      <c r="F26" s="11">
        <v>5</v>
      </c>
      <c r="G26" s="11">
        <v>6</v>
      </c>
      <c r="H26" s="11" t="s">
        <v>69</v>
      </c>
      <c r="I26" s="11">
        <v>8</v>
      </c>
    </row>
    <row r="27" spans="2:9" ht="28.5" customHeight="1">
      <c r="B27" s="176" t="s">
        <v>70</v>
      </c>
      <c r="C27" s="59" t="s">
        <v>10</v>
      </c>
      <c r="D27" s="63" t="s">
        <v>39</v>
      </c>
      <c r="E27" s="57" t="s">
        <v>82</v>
      </c>
      <c r="F27" s="73">
        <v>0</v>
      </c>
      <c r="G27" s="86">
        <v>0</v>
      </c>
      <c r="H27" s="65">
        <f>G27-F27</f>
        <v>0</v>
      </c>
      <c r="I27" s="87"/>
    </row>
    <row r="28" spans="2:9" ht="24.75" customHeight="1">
      <c r="B28" s="177"/>
      <c r="C28" s="59" t="s">
        <v>11</v>
      </c>
      <c r="D28" s="63" t="s">
        <v>40</v>
      </c>
      <c r="E28" s="57" t="s">
        <v>82</v>
      </c>
      <c r="F28" s="73">
        <v>25000</v>
      </c>
      <c r="G28" s="86">
        <v>8211</v>
      </c>
      <c r="H28" s="65">
        <f aca="true" t="shared" si="0" ref="H28:H53">G28-F28</f>
        <v>-16789</v>
      </c>
      <c r="I28" s="88"/>
    </row>
    <row r="29" spans="2:9" ht="25.5" customHeight="1">
      <c r="B29" s="177"/>
      <c r="C29" s="59" t="s">
        <v>34</v>
      </c>
      <c r="D29" s="63" t="s">
        <v>41</v>
      </c>
      <c r="E29" s="57" t="s">
        <v>82</v>
      </c>
      <c r="F29" s="74">
        <v>60</v>
      </c>
      <c r="G29" s="66">
        <v>40</v>
      </c>
      <c r="H29" s="65">
        <f t="shared" si="0"/>
        <v>-20</v>
      </c>
      <c r="I29" s="87"/>
    </row>
    <row r="30" spans="2:9" ht="47.25" customHeight="1">
      <c r="B30" s="177"/>
      <c r="C30" s="59" t="s">
        <v>18</v>
      </c>
      <c r="D30" s="64" t="s">
        <v>80</v>
      </c>
      <c r="E30" s="58" t="s">
        <v>2</v>
      </c>
      <c r="F30" s="75">
        <v>100</v>
      </c>
      <c r="G30" s="66">
        <v>80</v>
      </c>
      <c r="H30" s="65">
        <f t="shared" si="0"/>
        <v>-20</v>
      </c>
      <c r="I30" s="89"/>
    </row>
    <row r="31" spans="2:9" ht="51" customHeight="1">
      <c r="B31" s="178"/>
      <c r="C31" s="59" t="s">
        <v>19</v>
      </c>
      <c r="D31" s="64" t="s">
        <v>81</v>
      </c>
      <c r="E31" s="58" t="s">
        <v>2</v>
      </c>
      <c r="F31" s="75">
        <v>100</v>
      </c>
      <c r="G31" s="66">
        <v>100</v>
      </c>
      <c r="H31" s="65">
        <f t="shared" si="0"/>
        <v>0</v>
      </c>
      <c r="I31" s="89"/>
    </row>
    <row r="32" spans="2:9" ht="24.75" customHeight="1">
      <c r="B32" s="176" t="s">
        <v>71</v>
      </c>
      <c r="C32" s="59" t="s">
        <v>12</v>
      </c>
      <c r="D32" s="63" t="s">
        <v>83</v>
      </c>
      <c r="E32" s="60" t="s">
        <v>91</v>
      </c>
      <c r="F32" s="73">
        <v>9000</v>
      </c>
      <c r="G32" s="90">
        <v>4936</v>
      </c>
      <c r="H32" s="65">
        <f t="shared" si="0"/>
        <v>-4064</v>
      </c>
      <c r="I32" s="89"/>
    </row>
    <row r="33" spans="2:9" ht="59.25" customHeight="1">
      <c r="B33" s="177"/>
      <c r="C33" s="59" t="s">
        <v>14</v>
      </c>
      <c r="D33" s="83" t="s">
        <v>47</v>
      </c>
      <c r="E33" s="60" t="s">
        <v>91</v>
      </c>
      <c r="F33" s="73">
        <v>5</v>
      </c>
      <c r="G33" s="66">
        <v>7</v>
      </c>
      <c r="H33" s="65">
        <f t="shared" si="0"/>
        <v>2</v>
      </c>
      <c r="I33" s="126" t="s">
        <v>207</v>
      </c>
    </row>
    <row r="34" spans="2:9" ht="22.5" customHeight="1">
      <c r="B34" s="177"/>
      <c r="C34" s="59" t="s">
        <v>15</v>
      </c>
      <c r="D34" s="63" t="s">
        <v>84</v>
      </c>
      <c r="E34" s="60" t="s">
        <v>91</v>
      </c>
      <c r="F34" s="73">
        <v>10</v>
      </c>
      <c r="G34" s="66">
        <v>2</v>
      </c>
      <c r="H34" s="65">
        <f t="shared" si="0"/>
        <v>-8</v>
      </c>
      <c r="I34" s="127"/>
    </row>
    <row r="35" spans="2:9" ht="46.5" customHeight="1">
      <c r="B35" s="177"/>
      <c r="C35" s="59" t="s">
        <v>20</v>
      </c>
      <c r="D35" s="64" t="s">
        <v>85</v>
      </c>
      <c r="E35" s="60" t="s">
        <v>13</v>
      </c>
      <c r="F35" s="76">
        <v>110.1</v>
      </c>
      <c r="G35" s="66">
        <v>108</v>
      </c>
      <c r="H35" s="65">
        <f t="shared" si="0"/>
        <v>-2.0999999999999943</v>
      </c>
      <c r="I35" s="127" t="s">
        <v>215</v>
      </c>
    </row>
    <row r="36" spans="2:9" ht="60" customHeight="1">
      <c r="B36" s="177"/>
      <c r="C36" s="59" t="s">
        <v>21</v>
      </c>
      <c r="D36" s="64" t="s">
        <v>86</v>
      </c>
      <c r="E36" s="58" t="s">
        <v>92</v>
      </c>
      <c r="F36" s="77">
        <v>138.1</v>
      </c>
      <c r="G36" s="65">
        <v>113.6</v>
      </c>
      <c r="H36" s="65">
        <f t="shared" si="0"/>
        <v>-24.5</v>
      </c>
      <c r="I36" s="127" t="s">
        <v>216</v>
      </c>
    </row>
    <row r="37" spans="2:9" ht="53.25">
      <c r="B37" s="177"/>
      <c r="C37" s="59" t="s">
        <v>22</v>
      </c>
      <c r="D37" s="64" t="s">
        <v>87</v>
      </c>
      <c r="E37" s="60" t="s">
        <v>5</v>
      </c>
      <c r="F37" s="45">
        <v>28.1</v>
      </c>
      <c r="G37" s="66">
        <v>26</v>
      </c>
      <c r="H37" s="65">
        <f t="shared" si="0"/>
        <v>-2.1000000000000014</v>
      </c>
      <c r="I37" s="127" t="s">
        <v>217</v>
      </c>
    </row>
    <row r="38" spans="2:9" ht="20.25" customHeight="1">
      <c r="B38" s="177"/>
      <c r="C38" s="59" t="s">
        <v>42</v>
      </c>
      <c r="D38" s="64" t="s">
        <v>141</v>
      </c>
      <c r="E38" s="61" t="s">
        <v>93</v>
      </c>
      <c r="F38" s="45">
        <v>90</v>
      </c>
      <c r="G38" s="66">
        <v>61.8</v>
      </c>
      <c r="H38" s="65">
        <f t="shared" si="0"/>
        <v>-28.200000000000003</v>
      </c>
      <c r="I38" s="128"/>
    </row>
    <row r="39" spans="2:9" ht="61.5" customHeight="1">
      <c r="B39" s="177"/>
      <c r="C39" s="59" t="s">
        <v>23</v>
      </c>
      <c r="D39" s="64" t="s">
        <v>88</v>
      </c>
      <c r="E39" s="58" t="s">
        <v>24</v>
      </c>
      <c r="F39" s="45">
        <f>F40+F41</f>
        <v>3634</v>
      </c>
      <c r="G39" s="45">
        <f>G40+G41</f>
        <v>3532</v>
      </c>
      <c r="H39" s="65">
        <f t="shared" si="0"/>
        <v>-102</v>
      </c>
      <c r="I39" s="128"/>
    </row>
    <row r="40" spans="2:9" ht="58.5" customHeight="1">
      <c r="B40" s="177"/>
      <c r="C40" s="83"/>
      <c r="D40" s="83" t="s">
        <v>89</v>
      </c>
      <c r="E40" s="58" t="s">
        <v>24</v>
      </c>
      <c r="F40" s="210">
        <f>2080+664</f>
        <v>2744</v>
      </c>
      <c r="G40" s="91">
        <f>1664+1080</f>
        <v>2744</v>
      </c>
      <c r="H40" s="65">
        <f t="shared" si="0"/>
        <v>0</v>
      </c>
      <c r="I40" s="126"/>
    </row>
    <row r="41" spans="2:9" ht="81" customHeight="1">
      <c r="B41" s="177"/>
      <c r="C41" s="63"/>
      <c r="D41" s="63" t="s">
        <v>48</v>
      </c>
      <c r="E41" s="58" t="s">
        <v>24</v>
      </c>
      <c r="F41" s="211">
        <f>780+60+50</f>
        <v>890</v>
      </c>
      <c r="G41" s="91">
        <v>788</v>
      </c>
      <c r="H41" s="65">
        <f aca="true" t="shared" si="1" ref="H41:H47">G41-F41</f>
        <v>-102</v>
      </c>
      <c r="I41" s="129" t="s">
        <v>219</v>
      </c>
    </row>
    <row r="42" spans="2:9" ht="56.25" customHeight="1">
      <c r="B42" s="177"/>
      <c r="C42" s="59" t="s">
        <v>49</v>
      </c>
      <c r="D42" s="67" t="s">
        <v>175</v>
      </c>
      <c r="E42" s="58" t="s">
        <v>24</v>
      </c>
      <c r="F42" s="211">
        <v>570</v>
      </c>
      <c r="G42" s="212">
        <v>408</v>
      </c>
      <c r="H42" s="92">
        <f t="shared" si="1"/>
        <v>-162</v>
      </c>
      <c r="I42" s="213"/>
    </row>
    <row r="43" spans="2:9" ht="138.75" customHeight="1">
      <c r="B43" s="177"/>
      <c r="C43" s="59" t="s">
        <v>50</v>
      </c>
      <c r="D43" s="67" t="s">
        <v>176</v>
      </c>
      <c r="E43" s="58" t="s">
        <v>24</v>
      </c>
      <c r="F43" s="134">
        <f>1250+557+10970+761</f>
        <v>13538</v>
      </c>
      <c r="G43" s="93">
        <f>5500+571+547+58+1250</f>
        <v>7926</v>
      </c>
      <c r="H43" s="92">
        <f t="shared" si="1"/>
        <v>-5612</v>
      </c>
      <c r="I43" s="127" t="s">
        <v>210</v>
      </c>
    </row>
    <row r="44" spans="2:9" ht="52.5">
      <c r="B44" s="177"/>
      <c r="C44" s="59" t="s">
        <v>143</v>
      </c>
      <c r="D44" s="67" t="s">
        <v>142</v>
      </c>
      <c r="E44" s="58" t="s">
        <v>24</v>
      </c>
      <c r="F44" s="214">
        <f>529+220+51+24+210+277+30</f>
        <v>1341</v>
      </c>
      <c r="G44" s="93">
        <f>471+51+202+24+210+237+60+24</f>
        <v>1279</v>
      </c>
      <c r="H44" s="65">
        <f t="shared" si="1"/>
        <v>-62</v>
      </c>
      <c r="I44" s="129" t="s">
        <v>208</v>
      </c>
    </row>
    <row r="45" spans="2:9" ht="41.25" customHeight="1">
      <c r="B45" s="177"/>
      <c r="C45" s="59" t="s">
        <v>145</v>
      </c>
      <c r="D45" s="64" t="s">
        <v>144</v>
      </c>
      <c r="E45" s="58" t="s">
        <v>24</v>
      </c>
      <c r="F45" s="215">
        <f>105+60+340+45</f>
        <v>550</v>
      </c>
      <c r="G45" s="66">
        <f>86+45+340+44</f>
        <v>515</v>
      </c>
      <c r="H45" s="65">
        <f t="shared" si="1"/>
        <v>-35</v>
      </c>
      <c r="I45" s="216"/>
    </row>
    <row r="46" spans="2:9" ht="75.75" customHeight="1">
      <c r="B46" s="177"/>
      <c r="C46" s="59" t="s">
        <v>147</v>
      </c>
      <c r="D46" s="83" t="s">
        <v>146</v>
      </c>
      <c r="E46" s="59" t="s">
        <v>148</v>
      </c>
      <c r="F46" s="77">
        <v>2200</v>
      </c>
      <c r="G46" s="66">
        <v>2276.5</v>
      </c>
      <c r="H46" s="65">
        <f t="shared" si="1"/>
        <v>76.5</v>
      </c>
      <c r="I46" s="130"/>
    </row>
    <row r="47" spans="2:9" ht="76.5" customHeight="1">
      <c r="B47" s="177"/>
      <c r="C47" s="59" t="s">
        <v>183</v>
      </c>
      <c r="D47" s="64" t="s">
        <v>184</v>
      </c>
      <c r="E47" s="58" t="s">
        <v>24</v>
      </c>
      <c r="F47" s="77">
        <f>660+685+70+64</f>
        <v>1479</v>
      </c>
      <c r="G47" s="66">
        <f>587+654+70</f>
        <v>1311</v>
      </c>
      <c r="H47" s="65">
        <f t="shared" si="1"/>
        <v>-168</v>
      </c>
      <c r="I47" s="129" t="s">
        <v>206</v>
      </c>
    </row>
    <row r="48" spans="2:9" ht="14.25" customHeight="1">
      <c r="B48" s="178"/>
      <c r="C48" s="63"/>
      <c r="D48" s="63"/>
      <c r="E48" s="63"/>
      <c r="F48" s="66"/>
      <c r="G48" s="66"/>
      <c r="H48" s="65">
        <f t="shared" si="0"/>
        <v>0</v>
      </c>
      <c r="I48" s="128"/>
    </row>
    <row r="49" spans="2:9" ht="36.75" customHeight="1">
      <c r="B49" s="176" t="s">
        <v>72</v>
      </c>
      <c r="C49" s="59" t="s">
        <v>25</v>
      </c>
      <c r="D49" s="67" t="s">
        <v>90</v>
      </c>
      <c r="E49" s="58" t="s">
        <v>0</v>
      </c>
      <c r="F49" s="217">
        <f>1206.8</f>
        <v>1206.8</v>
      </c>
      <c r="G49" s="218">
        <f>346.5+856</f>
        <v>1202.5</v>
      </c>
      <c r="H49" s="92">
        <f t="shared" si="0"/>
        <v>-4.2999999999999545</v>
      </c>
      <c r="I49" s="127"/>
    </row>
    <row r="50" spans="2:9" ht="52.5" customHeight="1">
      <c r="B50" s="177"/>
      <c r="C50" s="59" t="s">
        <v>26</v>
      </c>
      <c r="D50" s="64" t="s">
        <v>188</v>
      </c>
      <c r="E50" s="59" t="s">
        <v>0</v>
      </c>
      <c r="F50" s="135">
        <f>97.5+836.2+180</f>
        <v>1113.7</v>
      </c>
      <c r="G50" s="219">
        <f>25.5+816.4+144.8</f>
        <v>986.7</v>
      </c>
      <c r="H50" s="95">
        <f>G50-F50</f>
        <v>-127</v>
      </c>
      <c r="I50" s="127"/>
    </row>
    <row r="51" spans="2:9" ht="107.25" customHeight="1">
      <c r="B51" s="177"/>
      <c r="C51" s="59" t="s">
        <v>27</v>
      </c>
      <c r="D51" s="115" t="s">
        <v>187</v>
      </c>
      <c r="E51" s="59" t="s">
        <v>0</v>
      </c>
      <c r="F51" s="135">
        <f>199.9+160+520.6+238.1</f>
        <v>1118.6</v>
      </c>
      <c r="G51" s="93">
        <f>346.5+126.3+86.2+196.3+20.8</f>
        <v>776.0999999999999</v>
      </c>
      <c r="H51" s="95">
        <f>G51-F51</f>
        <v>-342.5</v>
      </c>
      <c r="I51" s="131" t="s">
        <v>211</v>
      </c>
    </row>
    <row r="52" spans="2:9" ht="45" customHeight="1">
      <c r="B52" s="177"/>
      <c r="C52" s="59" t="s">
        <v>28</v>
      </c>
      <c r="D52" s="64" t="s">
        <v>149</v>
      </c>
      <c r="E52" s="59" t="s">
        <v>0</v>
      </c>
      <c r="F52" s="217">
        <v>761.5</v>
      </c>
      <c r="G52" s="66">
        <v>714.5</v>
      </c>
      <c r="H52" s="65">
        <f t="shared" si="0"/>
        <v>-47</v>
      </c>
      <c r="I52" s="127"/>
    </row>
    <row r="53" spans="2:9" ht="33.75" customHeight="1">
      <c r="B53" s="177"/>
      <c r="C53" s="59" t="s">
        <v>29</v>
      </c>
      <c r="D53" s="64" t="s">
        <v>213</v>
      </c>
      <c r="E53" s="59" t="s">
        <v>0</v>
      </c>
      <c r="F53" s="77">
        <v>11070</v>
      </c>
      <c r="G53" s="66">
        <f>61800*123/1000</f>
        <v>7601.4</v>
      </c>
      <c r="H53" s="65">
        <f t="shared" si="0"/>
        <v>-3468.6000000000004</v>
      </c>
      <c r="I53" s="127"/>
    </row>
    <row r="54" spans="2:9" ht="78.75" customHeight="1">
      <c r="B54" s="177"/>
      <c r="C54" s="59" t="s">
        <v>185</v>
      </c>
      <c r="D54" s="136" t="s">
        <v>51</v>
      </c>
      <c r="E54" s="59" t="s">
        <v>0</v>
      </c>
      <c r="F54" s="77">
        <v>16247.5</v>
      </c>
      <c r="G54" s="91">
        <v>15880.4</v>
      </c>
      <c r="H54" s="65">
        <f>G54-F54</f>
        <v>-367.10000000000036</v>
      </c>
      <c r="I54" s="127"/>
    </row>
    <row r="55" spans="2:9" ht="48.75" customHeight="1">
      <c r="B55" s="177"/>
      <c r="C55" s="59" t="s">
        <v>151</v>
      </c>
      <c r="D55" s="64" t="s">
        <v>150</v>
      </c>
      <c r="E55" s="59" t="s">
        <v>0</v>
      </c>
      <c r="F55" s="77">
        <f>141.8+51.5+215.1+18.6</f>
        <v>427</v>
      </c>
      <c r="G55" s="91">
        <f>110.7+39.8+215.1+8.7</f>
        <v>374.3</v>
      </c>
      <c r="H55" s="65">
        <f>G55-F55</f>
        <v>-52.69999999999999</v>
      </c>
      <c r="I55" s="132"/>
    </row>
    <row r="56" spans="2:9" ht="62.25" customHeight="1">
      <c r="B56" s="177"/>
      <c r="C56" s="59" t="s">
        <v>153</v>
      </c>
      <c r="D56" s="67" t="s">
        <v>152</v>
      </c>
      <c r="E56" s="59" t="s">
        <v>0</v>
      </c>
      <c r="F56" s="77">
        <v>14300</v>
      </c>
      <c r="G56" s="66">
        <v>12255.8</v>
      </c>
      <c r="H56" s="65">
        <f>G56-F56</f>
        <v>-2044.2000000000007</v>
      </c>
      <c r="I56" s="133" t="s">
        <v>218</v>
      </c>
    </row>
    <row r="57" spans="2:9" ht="39" customHeight="1">
      <c r="B57" s="177"/>
      <c r="C57" s="59" t="s">
        <v>154</v>
      </c>
      <c r="D57" s="67" t="s">
        <v>186</v>
      </c>
      <c r="E57" s="59" t="s">
        <v>0</v>
      </c>
      <c r="F57" s="77">
        <f>773.1+688.3+19.1+34.3</f>
        <v>1514.8</v>
      </c>
      <c r="G57" s="91">
        <f>538.3+648.2+39.8</f>
        <v>1226.3</v>
      </c>
      <c r="H57" s="65">
        <f>G57-F57</f>
        <v>-288.5</v>
      </c>
      <c r="I57" s="127"/>
    </row>
    <row r="58" ht="19.5" customHeight="1"/>
    <row r="59" spans="2:9" ht="30" customHeight="1">
      <c r="B59" s="150" t="s">
        <v>73</v>
      </c>
      <c r="C59" s="150"/>
      <c r="D59" s="150"/>
      <c r="E59" s="150"/>
      <c r="F59" s="150"/>
      <c r="G59" s="150"/>
      <c r="H59" s="150"/>
      <c r="I59" s="150"/>
    </row>
    <row r="60" spans="2:9" ht="30" customHeight="1">
      <c r="B60" s="182" t="s">
        <v>68</v>
      </c>
      <c r="C60" s="183"/>
      <c r="D60" s="184"/>
      <c r="E60" s="149" t="s">
        <v>9</v>
      </c>
      <c r="F60" s="149"/>
      <c r="G60" s="149" t="s">
        <v>177</v>
      </c>
      <c r="H60" s="171" t="s">
        <v>178</v>
      </c>
      <c r="I60" s="171" t="s">
        <v>179</v>
      </c>
    </row>
    <row r="61" spans="2:9" ht="30" customHeight="1">
      <c r="B61" s="185"/>
      <c r="C61" s="186"/>
      <c r="D61" s="187"/>
      <c r="E61" s="28" t="s">
        <v>74</v>
      </c>
      <c r="F61" s="28" t="s">
        <v>129</v>
      </c>
      <c r="G61" s="149"/>
      <c r="H61" s="172"/>
      <c r="I61" s="172"/>
    </row>
    <row r="62" spans="2:9" ht="12.75">
      <c r="B62" s="151">
        <v>1</v>
      </c>
      <c r="C62" s="152"/>
      <c r="D62" s="153"/>
      <c r="E62" s="1">
        <v>2</v>
      </c>
      <c r="F62" s="41">
        <v>3</v>
      </c>
      <c r="G62" s="1">
        <v>4</v>
      </c>
      <c r="H62" s="1">
        <v>5</v>
      </c>
      <c r="I62" s="1">
        <v>6</v>
      </c>
    </row>
    <row r="63" spans="2:9" ht="35.25" customHeight="1">
      <c r="B63" s="154" t="s">
        <v>134</v>
      </c>
      <c r="C63" s="155"/>
      <c r="D63" s="156"/>
      <c r="E63" s="30" t="s">
        <v>135</v>
      </c>
      <c r="F63" s="42"/>
      <c r="G63" s="19">
        <f>G64+G70</f>
        <v>194895.49999999997</v>
      </c>
      <c r="H63" s="19">
        <f>H64+H70</f>
        <v>194095.1</v>
      </c>
      <c r="I63" s="19">
        <f>I64+I70</f>
        <v>182999.1</v>
      </c>
    </row>
    <row r="64" spans="2:9" ht="21" customHeight="1">
      <c r="B64" s="137" t="s">
        <v>96</v>
      </c>
      <c r="C64" s="138"/>
      <c r="D64" s="6"/>
      <c r="E64" s="12"/>
      <c r="F64" s="43"/>
      <c r="G64" s="13">
        <f>G65+G66+G67+G68+G69</f>
        <v>179005.49999999997</v>
      </c>
      <c r="H64" s="13">
        <f>H65+H66+H67+H68+H69</f>
        <v>175705.1</v>
      </c>
      <c r="I64" s="13">
        <f>I65+I66+I67+I68+I69</f>
        <v>170234.5</v>
      </c>
    </row>
    <row r="65" spans="2:9" ht="21" customHeight="1">
      <c r="B65" s="157" t="s">
        <v>97</v>
      </c>
      <c r="C65" s="158"/>
      <c r="D65" s="63"/>
      <c r="E65" s="16"/>
      <c r="F65" s="8" t="s">
        <v>105</v>
      </c>
      <c r="G65" s="14">
        <f>G77+G88</f>
        <v>119615.69999999998</v>
      </c>
      <c r="H65" s="14">
        <f>H77+H88</f>
        <v>122315.7</v>
      </c>
      <c r="I65" s="14">
        <f>I77</f>
        <v>122287.2</v>
      </c>
    </row>
    <row r="66" spans="2:9" ht="21" customHeight="1">
      <c r="B66" s="147" t="s">
        <v>98</v>
      </c>
      <c r="C66" s="148"/>
      <c r="D66" s="63"/>
      <c r="E66" s="16"/>
      <c r="F66" s="8" t="s">
        <v>106</v>
      </c>
      <c r="G66" s="14">
        <f>G78+G89</f>
        <v>31602.4</v>
      </c>
      <c r="H66" s="14">
        <f>H78+H89</f>
        <v>29827.4</v>
      </c>
      <c r="I66" s="14">
        <f>I78</f>
        <v>24924.7</v>
      </c>
    </row>
    <row r="67" spans="2:9" ht="30" customHeight="1">
      <c r="B67" s="147" t="s">
        <v>173</v>
      </c>
      <c r="C67" s="148"/>
      <c r="D67" s="63"/>
      <c r="E67" s="16"/>
      <c r="F67" s="8">
        <v>25</v>
      </c>
      <c r="G67" s="14">
        <f>G79</f>
        <v>25415</v>
      </c>
      <c r="H67" s="14">
        <f>H79</f>
        <v>20845</v>
      </c>
      <c r="I67" s="14">
        <f>I79</f>
        <v>20428</v>
      </c>
    </row>
    <row r="68" spans="2:9" ht="21" customHeight="1">
      <c r="B68" s="147" t="s">
        <v>99</v>
      </c>
      <c r="C68" s="148"/>
      <c r="D68" s="63"/>
      <c r="E68" s="16"/>
      <c r="F68" s="8" t="s">
        <v>107</v>
      </c>
      <c r="G68" s="14">
        <f aca="true" t="shared" si="2" ref="G68:I72">G80+G90</f>
        <v>1842.4</v>
      </c>
      <c r="H68" s="14">
        <f t="shared" si="2"/>
        <v>2038</v>
      </c>
      <c r="I68" s="14">
        <f>I80+I90</f>
        <v>2037.1</v>
      </c>
    </row>
    <row r="69" spans="2:9" ht="21" customHeight="1">
      <c r="B69" s="147" t="s">
        <v>100</v>
      </c>
      <c r="C69" s="148"/>
      <c r="D69" s="63"/>
      <c r="E69" s="16"/>
      <c r="F69" s="8" t="s">
        <v>108</v>
      </c>
      <c r="G69" s="14">
        <f t="shared" si="2"/>
        <v>530</v>
      </c>
      <c r="H69" s="14">
        <f t="shared" si="2"/>
        <v>679</v>
      </c>
      <c r="I69" s="14">
        <f>I81+I91</f>
        <v>557.5</v>
      </c>
    </row>
    <row r="70" spans="2:9" ht="21" customHeight="1">
      <c r="B70" s="137" t="s">
        <v>101</v>
      </c>
      <c r="C70" s="138"/>
      <c r="D70" s="6"/>
      <c r="E70" s="12"/>
      <c r="F70" s="44" t="s">
        <v>109</v>
      </c>
      <c r="G70" s="13">
        <f>G82+G92</f>
        <v>15890</v>
      </c>
      <c r="H70" s="13">
        <f>H82+H92</f>
        <v>18390</v>
      </c>
      <c r="I70" s="13">
        <f t="shared" si="2"/>
        <v>12764.6</v>
      </c>
    </row>
    <row r="71" spans="2:9" ht="21" customHeight="1">
      <c r="B71" s="139" t="s">
        <v>102</v>
      </c>
      <c r="C71" s="140"/>
      <c r="D71" s="1"/>
      <c r="E71" s="16"/>
      <c r="F71" s="8" t="s">
        <v>110</v>
      </c>
      <c r="G71" s="14">
        <f t="shared" si="2"/>
        <v>5100</v>
      </c>
      <c r="H71" s="14">
        <f t="shared" si="2"/>
        <v>6100</v>
      </c>
      <c r="I71" s="14">
        <f t="shared" si="2"/>
        <v>4297.4</v>
      </c>
    </row>
    <row r="72" spans="2:9" ht="21" customHeight="1">
      <c r="B72" s="139" t="s">
        <v>103</v>
      </c>
      <c r="C72" s="140"/>
      <c r="D72" s="63"/>
      <c r="E72" s="16"/>
      <c r="F72" s="8" t="s">
        <v>111</v>
      </c>
      <c r="G72" s="14">
        <f t="shared" si="2"/>
        <v>10790</v>
      </c>
      <c r="H72" s="14">
        <f>H84+H94</f>
        <v>12290</v>
      </c>
      <c r="I72" s="14">
        <f>I84+I94</f>
        <v>8467.2</v>
      </c>
    </row>
    <row r="73" spans="2:9" ht="21" customHeight="1">
      <c r="B73" s="23"/>
      <c r="C73" s="24"/>
      <c r="D73" s="25"/>
      <c r="E73" s="1"/>
      <c r="F73" s="41"/>
      <c r="G73" s="1"/>
      <c r="H73" s="1"/>
      <c r="I73" s="1"/>
    </row>
    <row r="74" spans="2:9" ht="19.5" customHeight="1">
      <c r="B74" s="23"/>
      <c r="C74" s="24"/>
      <c r="D74" s="25"/>
      <c r="E74" s="1"/>
      <c r="F74" s="41"/>
      <c r="G74" s="1"/>
      <c r="H74" s="1"/>
      <c r="I74" s="1"/>
    </row>
    <row r="75" spans="2:9" ht="63.75" customHeight="1" hidden="1">
      <c r="B75" s="154" t="s">
        <v>95</v>
      </c>
      <c r="C75" s="155"/>
      <c r="D75" s="156"/>
      <c r="E75" s="29" t="s">
        <v>123</v>
      </c>
      <c r="F75" s="42"/>
      <c r="G75" s="19"/>
      <c r="H75" s="19"/>
      <c r="I75" s="20"/>
    </row>
    <row r="76" spans="2:9" ht="12.75" customHeight="1" hidden="1">
      <c r="B76" s="137" t="s">
        <v>96</v>
      </c>
      <c r="C76" s="138"/>
      <c r="D76" s="6" t="s">
        <v>136</v>
      </c>
      <c r="E76" s="12"/>
      <c r="F76" s="43"/>
      <c r="G76" s="13">
        <f>G77+G78+G79+G80+G81+G82</f>
        <v>194895.49999999997</v>
      </c>
      <c r="H76" s="13">
        <f>H77+H78+H79+H80+H81+H82</f>
        <v>194095.1</v>
      </c>
      <c r="I76" s="13">
        <f>I77+I78+I79+I80+I81+I82</f>
        <v>182999.1</v>
      </c>
    </row>
    <row r="77" spans="2:9" ht="21" customHeight="1" hidden="1">
      <c r="B77" s="147" t="s">
        <v>97</v>
      </c>
      <c r="C77" s="148"/>
      <c r="D77" s="63"/>
      <c r="E77" s="16"/>
      <c r="F77" s="8" t="s">
        <v>105</v>
      </c>
      <c r="G77" s="14">
        <f>96622.9+18987.4+4005.4</f>
        <v>119615.69999999998</v>
      </c>
      <c r="H77" s="14">
        <v>122315.7</v>
      </c>
      <c r="I77" s="14">
        <v>122287.2</v>
      </c>
    </row>
    <row r="78" spans="2:9" ht="21" customHeight="1" hidden="1">
      <c r="B78" s="147" t="s">
        <v>98</v>
      </c>
      <c r="C78" s="148"/>
      <c r="D78" s="63"/>
      <c r="E78" s="16"/>
      <c r="F78" s="8" t="s">
        <v>106</v>
      </c>
      <c r="G78" s="14">
        <f>1800+1600+400+260+190+1100+710+775.4+950+1900+279.1+215.8+510+5+200+518.6+30+150+20008.4+0.1</f>
        <v>31602.4</v>
      </c>
      <c r="H78" s="52">
        <v>29827.4</v>
      </c>
      <c r="I78" s="56">
        <v>24924.7</v>
      </c>
    </row>
    <row r="79" spans="2:9" ht="21" customHeight="1" hidden="1">
      <c r="B79" s="147" t="s">
        <v>173</v>
      </c>
      <c r="C79" s="148"/>
      <c r="D79" s="63"/>
      <c r="E79" s="16"/>
      <c r="F79" s="8">
        <v>25</v>
      </c>
      <c r="G79" s="53">
        <v>25415</v>
      </c>
      <c r="H79" s="54">
        <v>20845</v>
      </c>
      <c r="I79" s="55">
        <v>20428</v>
      </c>
    </row>
    <row r="80" spans="2:9" ht="21" customHeight="1" hidden="1">
      <c r="B80" s="147" t="s">
        <v>99</v>
      </c>
      <c r="C80" s="148"/>
      <c r="D80" s="63"/>
      <c r="E80" s="16"/>
      <c r="F80" s="8" t="s">
        <v>107</v>
      </c>
      <c r="G80" s="46">
        <f>1442.4+400</f>
        <v>1842.4</v>
      </c>
      <c r="H80" s="46">
        <v>2038</v>
      </c>
      <c r="I80" s="51">
        <v>2037.1</v>
      </c>
    </row>
    <row r="81" spans="2:9" ht="21" customHeight="1" hidden="1">
      <c r="B81" s="147" t="s">
        <v>100</v>
      </c>
      <c r="C81" s="148"/>
      <c r="D81" s="63"/>
      <c r="E81" s="16"/>
      <c r="F81" s="8" t="s">
        <v>108</v>
      </c>
      <c r="G81" s="47">
        <f>100+40+390</f>
        <v>530</v>
      </c>
      <c r="H81" s="47">
        <v>679</v>
      </c>
      <c r="I81" s="50">
        <v>557.5</v>
      </c>
    </row>
    <row r="82" spans="2:9" ht="21" customHeight="1" hidden="1">
      <c r="B82" s="137" t="s">
        <v>101</v>
      </c>
      <c r="C82" s="138"/>
      <c r="D82" s="6"/>
      <c r="E82" s="12"/>
      <c r="F82" s="44" t="s">
        <v>109</v>
      </c>
      <c r="G82" s="13">
        <f>G83+G84</f>
        <v>15890</v>
      </c>
      <c r="H82" s="13">
        <f>H83+H84</f>
        <v>18390</v>
      </c>
      <c r="I82" s="13">
        <f>I83+I84</f>
        <v>12764.6</v>
      </c>
    </row>
    <row r="83" spans="2:9" ht="21" customHeight="1" hidden="1">
      <c r="B83" s="139" t="s">
        <v>102</v>
      </c>
      <c r="C83" s="140"/>
      <c r="D83" s="1"/>
      <c r="E83" s="16"/>
      <c r="F83" s="8" t="s">
        <v>110</v>
      </c>
      <c r="G83" s="48">
        <f>2500+900+1200+500</f>
        <v>5100</v>
      </c>
      <c r="H83" s="48">
        <v>6100</v>
      </c>
      <c r="I83" s="49">
        <v>4297.4</v>
      </c>
    </row>
    <row r="84" spans="2:9" ht="20.25" customHeight="1" hidden="1">
      <c r="B84" s="139" t="s">
        <v>103</v>
      </c>
      <c r="C84" s="140"/>
      <c r="D84" s="63"/>
      <c r="E84" s="16"/>
      <c r="F84" s="8" t="s">
        <v>111</v>
      </c>
      <c r="G84" s="48">
        <f>7500+200+40+50+20+2100+100+300+480</f>
        <v>10790</v>
      </c>
      <c r="H84" s="48">
        <v>12290</v>
      </c>
      <c r="I84" s="49">
        <v>8467.2</v>
      </c>
    </row>
    <row r="85" spans="2:9" ht="21" customHeight="1" hidden="1">
      <c r="B85" s="96"/>
      <c r="C85" s="96"/>
      <c r="E85" s="97"/>
      <c r="F85" s="98"/>
      <c r="G85" s="99"/>
      <c r="H85" s="99"/>
      <c r="I85" s="7"/>
    </row>
    <row r="86" spans="2:9" ht="43.5" customHeight="1" hidden="1">
      <c r="B86" s="154" t="s">
        <v>95</v>
      </c>
      <c r="C86" s="155"/>
      <c r="D86" s="156"/>
      <c r="E86" s="29" t="s">
        <v>132</v>
      </c>
      <c r="F86" s="42"/>
      <c r="G86" s="19">
        <f>G87+G92</f>
        <v>0</v>
      </c>
      <c r="H86" s="19">
        <f>H87+H92</f>
        <v>0</v>
      </c>
      <c r="I86" s="19">
        <f>I87+I92</f>
        <v>0</v>
      </c>
    </row>
    <row r="87" spans="2:9" ht="33" customHeight="1" hidden="1">
      <c r="B87" s="137" t="s">
        <v>96</v>
      </c>
      <c r="C87" s="138"/>
      <c r="D87" s="32" t="s">
        <v>122</v>
      </c>
      <c r="E87" s="12" t="s">
        <v>104</v>
      </c>
      <c r="F87" s="43"/>
      <c r="G87" s="13">
        <f>G88+G89+G90+G91</f>
        <v>0</v>
      </c>
      <c r="H87" s="13">
        <f>H88+H89+H90+H91</f>
        <v>0</v>
      </c>
      <c r="I87" s="13">
        <f>I88+I89+I90+I91</f>
        <v>0</v>
      </c>
    </row>
    <row r="88" spans="2:9" ht="21" customHeight="1" hidden="1">
      <c r="B88" s="147" t="s">
        <v>97</v>
      </c>
      <c r="C88" s="148"/>
      <c r="D88" s="63"/>
      <c r="E88" s="16"/>
      <c r="F88" s="8" t="s">
        <v>105</v>
      </c>
      <c r="G88" s="14"/>
      <c r="H88" s="14"/>
      <c r="I88" s="31"/>
    </row>
    <row r="89" spans="2:9" ht="21" customHeight="1" hidden="1">
      <c r="B89" s="147" t="s">
        <v>98</v>
      </c>
      <c r="C89" s="148"/>
      <c r="D89" s="63"/>
      <c r="E89" s="16"/>
      <c r="F89" s="8" t="s">
        <v>106</v>
      </c>
      <c r="G89" s="14"/>
      <c r="H89" s="14"/>
      <c r="I89" s="31"/>
    </row>
    <row r="90" spans="2:9" ht="21" customHeight="1" hidden="1">
      <c r="B90" s="147" t="s">
        <v>99</v>
      </c>
      <c r="C90" s="148"/>
      <c r="D90" s="63"/>
      <c r="E90" s="16"/>
      <c r="F90" s="8" t="s">
        <v>107</v>
      </c>
      <c r="G90" s="14"/>
      <c r="H90" s="14"/>
      <c r="I90" s="31"/>
    </row>
    <row r="91" spans="2:9" ht="21" customHeight="1" hidden="1">
      <c r="B91" s="147" t="s">
        <v>100</v>
      </c>
      <c r="C91" s="148"/>
      <c r="D91" s="63"/>
      <c r="E91" s="16"/>
      <c r="F91" s="8" t="s">
        <v>108</v>
      </c>
      <c r="G91" s="14"/>
      <c r="H91" s="14"/>
      <c r="I91" s="31"/>
    </row>
    <row r="92" spans="2:9" ht="21" customHeight="1" hidden="1">
      <c r="B92" s="137" t="s">
        <v>101</v>
      </c>
      <c r="C92" s="138"/>
      <c r="D92" s="6"/>
      <c r="E92" s="12"/>
      <c r="F92" s="44" t="s">
        <v>109</v>
      </c>
      <c r="G92" s="13">
        <f>G93+G94</f>
        <v>0</v>
      </c>
      <c r="H92" s="13">
        <f>H93+H94</f>
        <v>0</v>
      </c>
      <c r="I92" s="13">
        <f>I93+I94</f>
        <v>0</v>
      </c>
    </row>
    <row r="93" spans="2:9" ht="21" customHeight="1" hidden="1">
      <c r="B93" s="139" t="s">
        <v>102</v>
      </c>
      <c r="C93" s="140"/>
      <c r="D93" s="1"/>
      <c r="E93" s="16"/>
      <c r="F93" s="8" t="s">
        <v>110</v>
      </c>
      <c r="G93" s="14"/>
      <c r="H93" s="14"/>
      <c r="I93" s="5"/>
    </row>
    <row r="94" spans="2:9" ht="21" customHeight="1" hidden="1">
      <c r="B94" s="139" t="s">
        <v>103</v>
      </c>
      <c r="C94" s="140"/>
      <c r="D94" s="63"/>
      <c r="E94" s="16"/>
      <c r="F94" s="8" t="s">
        <v>111</v>
      </c>
      <c r="G94" s="14"/>
      <c r="H94" s="14"/>
      <c r="I94" s="5"/>
    </row>
    <row r="95" spans="2:9" ht="34.5" customHeight="1">
      <c r="B95" s="150" t="s">
        <v>133</v>
      </c>
      <c r="C95" s="150"/>
      <c r="D95" s="150"/>
      <c r="E95" s="150"/>
      <c r="F95" s="150"/>
      <c r="G95" s="150"/>
      <c r="H95" s="150"/>
      <c r="I95" s="150"/>
    </row>
    <row r="96" spans="2:9" ht="12.75">
      <c r="B96" s="141"/>
      <c r="C96" s="142"/>
      <c r="D96" s="142"/>
      <c r="E96" s="142"/>
      <c r="F96" s="142"/>
      <c r="G96" s="142"/>
      <c r="H96" s="142"/>
      <c r="I96" s="143"/>
    </row>
    <row r="97" spans="2:9" ht="9.75" customHeight="1">
      <c r="B97" s="144"/>
      <c r="C97" s="145"/>
      <c r="D97" s="145"/>
      <c r="E97" s="145"/>
      <c r="F97" s="145"/>
      <c r="G97" s="145"/>
      <c r="H97" s="145"/>
      <c r="I97" s="146"/>
    </row>
    <row r="98" spans="2:7" ht="12.75">
      <c r="B98" s="72"/>
      <c r="C98" s="72"/>
      <c r="D98" s="72"/>
      <c r="E98" s="72"/>
      <c r="F98" s="72"/>
      <c r="G98" s="72"/>
    </row>
  </sheetData>
  <sheetProtection/>
  <mergeCells count="75">
    <mergeCell ref="G24:G25"/>
    <mergeCell ref="B60:D61"/>
    <mergeCell ref="F24:F25"/>
    <mergeCell ref="B49:B57"/>
    <mergeCell ref="B32:B48"/>
    <mergeCell ref="H24:I24"/>
    <mergeCell ref="B89:C89"/>
    <mergeCell ref="B24:B25"/>
    <mergeCell ref="E24:E25"/>
    <mergeCell ref="B75:D75"/>
    <mergeCell ref="B86:D86"/>
    <mergeCell ref="B76:C76"/>
    <mergeCell ref="H60:H61"/>
    <mergeCell ref="B69:C69"/>
    <mergeCell ref="B70:C70"/>
    <mergeCell ref="B59:I59"/>
    <mergeCell ref="I60:I61"/>
    <mergeCell ref="E60:F60"/>
    <mergeCell ref="B21:C21"/>
    <mergeCell ref="B22:I22"/>
    <mergeCell ref="B27:B31"/>
    <mergeCell ref="D21:I21"/>
    <mergeCell ref="B23:I23"/>
    <mergeCell ref="B15:C15"/>
    <mergeCell ref="D15:G15"/>
    <mergeCell ref="B16:C16"/>
    <mergeCell ref="D16:G16"/>
    <mergeCell ref="B17:I17"/>
    <mergeCell ref="C24:C25"/>
    <mergeCell ref="D24:D25"/>
    <mergeCell ref="B20:C20"/>
    <mergeCell ref="D19:I19"/>
    <mergeCell ref="D20:I20"/>
    <mergeCell ref="B12:C12"/>
    <mergeCell ref="D12:G12"/>
    <mergeCell ref="B13:C13"/>
    <mergeCell ref="D13:G13"/>
    <mergeCell ref="B14:C14"/>
    <mergeCell ref="D14:G14"/>
    <mergeCell ref="G2:I2"/>
    <mergeCell ref="G3:I3"/>
    <mergeCell ref="F4:I4"/>
    <mergeCell ref="F5:I5"/>
    <mergeCell ref="D7:E7"/>
    <mergeCell ref="C8:G8"/>
    <mergeCell ref="B18:I18"/>
    <mergeCell ref="B19:C19"/>
    <mergeCell ref="C9:G9"/>
    <mergeCell ref="B79:C79"/>
    <mergeCell ref="B92:C92"/>
    <mergeCell ref="B93:C93"/>
    <mergeCell ref="B94:C94"/>
    <mergeCell ref="B87:C87"/>
    <mergeCell ref="B90:C90"/>
    <mergeCell ref="B88:C88"/>
    <mergeCell ref="B80:C80"/>
    <mergeCell ref="B81:C81"/>
    <mergeCell ref="B62:D62"/>
    <mergeCell ref="B63:D63"/>
    <mergeCell ref="B64:C64"/>
    <mergeCell ref="B65:C65"/>
    <mergeCell ref="B66:C66"/>
    <mergeCell ref="B68:C68"/>
    <mergeCell ref="B71:C71"/>
    <mergeCell ref="B72:C72"/>
    <mergeCell ref="B82:C82"/>
    <mergeCell ref="B83:C83"/>
    <mergeCell ref="B84:C84"/>
    <mergeCell ref="B96:I97"/>
    <mergeCell ref="B91:C91"/>
    <mergeCell ref="G60:G61"/>
    <mergeCell ref="B78:C78"/>
    <mergeCell ref="B77:C77"/>
    <mergeCell ref="B67:C67"/>
    <mergeCell ref="B95:I95"/>
  </mergeCells>
  <printOptions/>
  <pageMargins left="0.5118110236220472" right="0.11811023622047245" top="0.15748031496062992" bottom="0.15748031496062992" header="0.11811023622047245" footer="0.11811023622047245"/>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B2:I60"/>
  <sheetViews>
    <sheetView zoomScalePageLayoutView="0" workbookViewId="0" topLeftCell="A1">
      <selection activeCell="J16" sqref="J16"/>
    </sheetView>
  </sheetViews>
  <sheetFormatPr defaultColWidth="9.00390625" defaultRowHeight="12.75"/>
  <cols>
    <col min="1" max="1" width="2.125" style="0" customWidth="1"/>
    <col min="2" max="2" width="14.375" style="0" customWidth="1"/>
    <col min="3" max="3" width="8.125" style="0" customWidth="1"/>
    <col min="4" max="4" width="40.125" style="0" customWidth="1"/>
    <col min="5" max="5" width="12.375" style="0" customWidth="1"/>
    <col min="6" max="6" width="13.50390625" style="0" customWidth="1"/>
    <col min="7" max="7" width="12.125" style="84" customWidth="1"/>
    <col min="8" max="8" width="11.375" style="0" customWidth="1"/>
    <col min="9" max="9" width="44.00390625" style="0" customWidth="1"/>
  </cols>
  <sheetData>
    <row r="2" spans="6:9" ht="12.75">
      <c r="F2" s="85"/>
      <c r="G2" s="159" t="s">
        <v>53</v>
      </c>
      <c r="H2" s="159"/>
      <c r="I2" s="159"/>
    </row>
    <row r="3" spans="6:9" ht="12.75">
      <c r="F3" s="85"/>
      <c r="G3" s="159" t="s">
        <v>54</v>
      </c>
      <c r="H3" s="159"/>
      <c r="I3" s="159"/>
    </row>
    <row r="4" spans="6:9" ht="12.75">
      <c r="F4" s="159" t="s">
        <v>192</v>
      </c>
      <c r="G4" s="159"/>
      <c r="H4" s="159"/>
      <c r="I4" s="159"/>
    </row>
    <row r="5" spans="6:9" ht="12.75">
      <c r="F5" s="159" t="s">
        <v>191</v>
      </c>
      <c r="G5" s="159"/>
      <c r="H5" s="159"/>
      <c r="I5" s="159"/>
    </row>
    <row r="7" spans="4:5" ht="15">
      <c r="D7" s="160" t="s">
        <v>55</v>
      </c>
      <c r="E7" s="160"/>
    </row>
    <row r="8" spans="3:8" ht="15">
      <c r="C8" s="160" t="s">
        <v>56</v>
      </c>
      <c r="D8" s="160"/>
      <c r="E8" s="160"/>
      <c r="F8" s="160"/>
      <c r="G8" s="160"/>
      <c r="H8" s="21"/>
    </row>
    <row r="9" spans="3:8" ht="15">
      <c r="C9" s="160" t="s">
        <v>196</v>
      </c>
      <c r="D9" s="160"/>
      <c r="E9" s="160"/>
      <c r="F9" s="160"/>
      <c r="G9" s="160"/>
      <c r="H9" s="21"/>
    </row>
    <row r="11" ht="12.75">
      <c r="I11" s="1" t="s">
        <v>9</v>
      </c>
    </row>
    <row r="12" spans="2:9" ht="12.75">
      <c r="B12" s="166" t="s">
        <v>57</v>
      </c>
      <c r="C12" s="167"/>
      <c r="D12" s="168" t="s">
        <v>75</v>
      </c>
      <c r="E12" s="169"/>
      <c r="F12" s="169"/>
      <c r="G12" s="170"/>
      <c r="H12" s="22"/>
      <c r="I12" s="9" t="s">
        <v>94</v>
      </c>
    </row>
    <row r="13" spans="2:9" ht="12.75">
      <c r="B13" s="166" t="s">
        <v>58</v>
      </c>
      <c r="C13" s="167"/>
      <c r="D13" s="151" t="s">
        <v>75</v>
      </c>
      <c r="E13" s="152"/>
      <c r="F13" s="152"/>
      <c r="G13" s="153"/>
      <c r="H13" s="25"/>
      <c r="I13" s="9" t="s">
        <v>220</v>
      </c>
    </row>
    <row r="14" spans="2:9" ht="12.75">
      <c r="B14" s="166" t="s">
        <v>59</v>
      </c>
      <c r="C14" s="167"/>
      <c r="D14" s="151"/>
      <c r="E14" s="152"/>
      <c r="F14" s="152"/>
      <c r="G14" s="153"/>
      <c r="H14" s="25"/>
      <c r="I14" s="2">
        <v>11</v>
      </c>
    </row>
    <row r="15" spans="2:9" ht="12.75">
      <c r="B15" s="166" t="s">
        <v>60</v>
      </c>
      <c r="C15" s="167"/>
      <c r="D15" s="151" t="s">
        <v>77</v>
      </c>
      <c r="E15" s="152"/>
      <c r="F15" s="152"/>
      <c r="G15" s="153"/>
      <c r="H15" s="25"/>
      <c r="I15" s="10">
        <v>51</v>
      </c>
    </row>
    <row r="16" spans="2:9" ht="12.75">
      <c r="B16" s="166" t="s">
        <v>61</v>
      </c>
      <c r="C16" s="167"/>
      <c r="D16" s="168" t="s">
        <v>112</v>
      </c>
      <c r="E16" s="169"/>
      <c r="F16" s="169"/>
      <c r="G16" s="170"/>
      <c r="H16" s="25"/>
      <c r="I16" s="9" t="s">
        <v>3</v>
      </c>
    </row>
    <row r="17" spans="2:9" ht="12.75">
      <c r="B17" s="152"/>
      <c r="C17" s="152"/>
      <c r="D17" s="152"/>
      <c r="E17" s="152"/>
      <c r="F17" s="152"/>
      <c r="G17" s="152"/>
      <c r="H17" s="152"/>
      <c r="I17" s="152"/>
    </row>
    <row r="18" spans="2:9" ht="12.75">
      <c r="B18" s="161" t="s">
        <v>62</v>
      </c>
      <c r="C18" s="162"/>
      <c r="D18" s="162"/>
      <c r="E18" s="162"/>
      <c r="F18" s="162"/>
      <c r="G18" s="162"/>
      <c r="H18" s="162"/>
      <c r="I18" s="163"/>
    </row>
    <row r="19" spans="2:9" ht="30" customHeight="1">
      <c r="B19" s="151" t="s">
        <v>63</v>
      </c>
      <c r="C19" s="153"/>
      <c r="D19" s="188" t="s">
        <v>38</v>
      </c>
      <c r="E19" s="189"/>
      <c r="F19" s="189"/>
      <c r="G19" s="189"/>
      <c r="H19" s="189"/>
      <c r="I19" s="190"/>
    </row>
    <row r="20" spans="2:9" ht="36" customHeight="1">
      <c r="B20" s="193" t="s">
        <v>64</v>
      </c>
      <c r="C20" s="194"/>
      <c r="D20" s="188" t="s">
        <v>33</v>
      </c>
      <c r="E20" s="189"/>
      <c r="F20" s="189"/>
      <c r="G20" s="189"/>
      <c r="H20" s="189"/>
      <c r="I20" s="190"/>
    </row>
    <row r="21" spans="2:9" ht="12.75">
      <c r="B21" s="195"/>
      <c r="C21" s="196"/>
      <c r="D21" s="188" t="s">
        <v>4</v>
      </c>
      <c r="E21" s="189"/>
      <c r="F21" s="189"/>
      <c r="G21" s="189"/>
      <c r="H21" s="189"/>
      <c r="I21" s="190"/>
    </row>
    <row r="22" spans="2:9" ht="25.5" customHeight="1">
      <c r="B22" s="195"/>
      <c r="C22" s="196"/>
      <c r="D22" s="188" t="s">
        <v>30</v>
      </c>
      <c r="E22" s="189"/>
      <c r="F22" s="189"/>
      <c r="G22" s="189"/>
      <c r="H22" s="189"/>
      <c r="I22" s="190"/>
    </row>
    <row r="23" spans="2:9" ht="44.25" customHeight="1">
      <c r="B23" s="197"/>
      <c r="C23" s="198"/>
      <c r="D23" s="173" t="s">
        <v>31</v>
      </c>
      <c r="E23" s="174"/>
      <c r="F23" s="174"/>
      <c r="G23" s="174"/>
      <c r="H23" s="174"/>
      <c r="I23" s="175"/>
    </row>
    <row r="24" spans="2:9" ht="63.75" customHeight="1">
      <c r="B24" s="191" t="s">
        <v>65</v>
      </c>
      <c r="C24" s="192"/>
      <c r="D24" s="188" t="s">
        <v>32</v>
      </c>
      <c r="E24" s="189"/>
      <c r="F24" s="189"/>
      <c r="G24" s="189"/>
      <c r="H24" s="189"/>
      <c r="I24" s="190"/>
    </row>
    <row r="25" spans="2:9" ht="12.75">
      <c r="B25" s="152"/>
      <c r="C25" s="152"/>
      <c r="D25" s="152"/>
      <c r="E25" s="152"/>
      <c r="F25" s="152"/>
      <c r="G25" s="152"/>
      <c r="H25" s="152"/>
      <c r="I25" s="152"/>
    </row>
    <row r="26" spans="2:9" ht="31.5" customHeight="1">
      <c r="B26" s="179" t="s">
        <v>66</v>
      </c>
      <c r="C26" s="180"/>
      <c r="D26" s="180"/>
      <c r="E26" s="180"/>
      <c r="F26" s="180"/>
      <c r="G26" s="180"/>
      <c r="H26" s="180"/>
      <c r="I26" s="181"/>
    </row>
    <row r="27" spans="2:9" ht="12.75">
      <c r="B27" s="171" t="s">
        <v>67</v>
      </c>
      <c r="C27" s="171" t="s">
        <v>9</v>
      </c>
      <c r="D27" s="149" t="s">
        <v>68</v>
      </c>
      <c r="E27" s="149" t="s">
        <v>1</v>
      </c>
      <c r="F27" s="171" t="s">
        <v>124</v>
      </c>
      <c r="G27" s="199" t="s">
        <v>125</v>
      </c>
      <c r="H27" s="180" t="s">
        <v>126</v>
      </c>
      <c r="I27" s="181"/>
    </row>
    <row r="28" spans="2:9" ht="26.25">
      <c r="B28" s="172"/>
      <c r="C28" s="172"/>
      <c r="D28" s="149"/>
      <c r="E28" s="149"/>
      <c r="F28" s="172"/>
      <c r="G28" s="200"/>
      <c r="H28" s="27" t="s">
        <v>127</v>
      </c>
      <c r="I28" s="26" t="s">
        <v>128</v>
      </c>
    </row>
    <row r="29" spans="2:9" ht="12.75">
      <c r="B29" s="11">
        <v>1</v>
      </c>
      <c r="C29" s="11">
        <v>2</v>
      </c>
      <c r="D29" s="11">
        <v>3</v>
      </c>
      <c r="E29" s="11">
        <v>4</v>
      </c>
      <c r="F29" s="11">
        <v>5</v>
      </c>
      <c r="G29" s="62">
        <v>6</v>
      </c>
      <c r="H29" s="11" t="s">
        <v>69</v>
      </c>
      <c r="I29" s="11">
        <v>8</v>
      </c>
    </row>
    <row r="30" spans="2:9" ht="343.5">
      <c r="B30" s="176" t="s">
        <v>70</v>
      </c>
      <c r="C30" s="105" t="s">
        <v>10</v>
      </c>
      <c r="D30" s="67" t="s">
        <v>43</v>
      </c>
      <c r="E30" s="106" t="s">
        <v>2</v>
      </c>
      <c r="F30" s="107">
        <v>100</v>
      </c>
      <c r="G30" s="100">
        <v>61</v>
      </c>
      <c r="H30" s="65">
        <f>G30-F30</f>
        <v>-39</v>
      </c>
      <c r="I30" s="107" t="s">
        <v>197</v>
      </c>
    </row>
    <row r="31" spans="2:9" ht="52.5">
      <c r="B31" s="177"/>
      <c r="C31" s="108" t="s">
        <v>11</v>
      </c>
      <c r="D31" s="67" t="s">
        <v>44</v>
      </c>
      <c r="E31" s="109" t="s">
        <v>2</v>
      </c>
      <c r="F31" s="101">
        <v>100</v>
      </c>
      <c r="G31" s="101">
        <v>70</v>
      </c>
      <c r="H31" s="69">
        <f aca="true" t="shared" si="0" ref="H31:H43">G31-F31</f>
        <v>-30</v>
      </c>
      <c r="I31" s="110"/>
    </row>
    <row r="32" spans="2:9" ht="261">
      <c r="B32" s="177"/>
      <c r="C32" s="108" t="s">
        <v>34</v>
      </c>
      <c r="D32" s="111" t="s">
        <v>45</v>
      </c>
      <c r="E32" s="109" t="s">
        <v>2</v>
      </c>
      <c r="F32" s="101">
        <v>100</v>
      </c>
      <c r="G32" s="101">
        <v>86.41</v>
      </c>
      <c r="H32" s="69">
        <f t="shared" si="0"/>
        <v>-13.590000000000003</v>
      </c>
      <c r="I32" s="107" t="s">
        <v>198</v>
      </c>
    </row>
    <row r="33" spans="2:9" ht="108.75">
      <c r="B33" s="177"/>
      <c r="C33" s="108" t="s">
        <v>18</v>
      </c>
      <c r="D33" s="111" t="s">
        <v>46</v>
      </c>
      <c r="E33" s="109" t="s">
        <v>2</v>
      </c>
      <c r="F33" s="101">
        <v>100</v>
      </c>
      <c r="G33" s="62">
        <v>68</v>
      </c>
      <c r="H33" s="69">
        <f>G33-F33</f>
        <v>-32</v>
      </c>
      <c r="I33" s="107" t="s">
        <v>199</v>
      </c>
    </row>
    <row r="34" spans="2:9" ht="141" customHeight="1">
      <c r="B34" s="177"/>
      <c r="C34" s="112" t="s">
        <v>19</v>
      </c>
      <c r="D34" s="111" t="s">
        <v>155</v>
      </c>
      <c r="E34" s="109" t="s">
        <v>2</v>
      </c>
      <c r="F34" s="101">
        <v>100</v>
      </c>
      <c r="G34" s="62">
        <v>15.6</v>
      </c>
      <c r="H34" s="69">
        <f t="shared" si="0"/>
        <v>-84.4</v>
      </c>
      <c r="I34" s="94" t="s">
        <v>200</v>
      </c>
    </row>
    <row r="35" spans="2:9" ht="15">
      <c r="B35" s="176" t="s">
        <v>71</v>
      </c>
      <c r="C35" s="59" t="s">
        <v>12</v>
      </c>
      <c r="D35" s="67" t="s">
        <v>156</v>
      </c>
      <c r="E35" s="113" t="s">
        <v>35</v>
      </c>
      <c r="F35" s="114">
        <v>1509.1</v>
      </c>
      <c r="G35" s="102">
        <v>1787.975</v>
      </c>
      <c r="H35" s="69">
        <f t="shared" si="0"/>
        <v>278.875</v>
      </c>
      <c r="I35" s="107"/>
    </row>
    <row r="36" spans="2:9" ht="96.75" customHeight="1">
      <c r="B36" s="177"/>
      <c r="C36" s="59" t="s">
        <v>14</v>
      </c>
      <c r="D36" s="115" t="s">
        <v>157</v>
      </c>
      <c r="E36" s="78" t="s">
        <v>7</v>
      </c>
      <c r="F36" s="70">
        <v>3500</v>
      </c>
      <c r="G36" s="68">
        <v>2135</v>
      </c>
      <c r="H36" s="69">
        <f t="shared" si="0"/>
        <v>-1365</v>
      </c>
      <c r="I36" s="124" t="s">
        <v>201</v>
      </c>
    </row>
    <row r="37" spans="2:9" ht="42" customHeight="1">
      <c r="B37" s="177"/>
      <c r="C37" s="59" t="s">
        <v>15</v>
      </c>
      <c r="D37" s="67" t="s">
        <v>158</v>
      </c>
      <c r="E37" s="113" t="s">
        <v>35</v>
      </c>
      <c r="F37" s="79">
        <v>980</v>
      </c>
      <c r="G37" s="68">
        <v>976.7</v>
      </c>
      <c r="H37" s="69">
        <f t="shared" si="0"/>
        <v>-3.2999999999999545</v>
      </c>
      <c r="I37" s="124" t="s">
        <v>202</v>
      </c>
    </row>
    <row r="38" spans="2:9" ht="96.75" customHeight="1">
      <c r="B38" s="177"/>
      <c r="C38" s="59" t="s">
        <v>20</v>
      </c>
      <c r="D38" s="121" t="s">
        <v>159</v>
      </c>
      <c r="E38" s="116" t="s">
        <v>113</v>
      </c>
      <c r="F38" s="79">
        <v>150</v>
      </c>
      <c r="G38" s="103">
        <v>97.2</v>
      </c>
      <c r="H38" s="69">
        <f t="shared" si="0"/>
        <v>-52.8</v>
      </c>
      <c r="I38" s="122" t="s">
        <v>203</v>
      </c>
    </row>
    <row r="39" spans="2:9" ht="26.25">
      <c r="B39" s="177"/>
      <c r="C39" s="59" t="s">
        <v>21</v>
      </c>
      <c r="D39" s="64" t="s">
        <v>160</v>
      </c>
      <c r="E39" s="116" t="s">
        <v>36</v>
      </c>
      <c r="F39" s="79">
        <v>20</v>
      </c>
      <c r="G39" s="68">
        <v>20</v>
      </c>
      <c r="H39" s="69">
        <f t="shared" si="0"/>
        <v>0</v>
      </c>
      <c r="I39" s="123"/>
    </row>
    <row r="40" spans="2:9" ht="42.75" customHeight="1">
      <c r="B40" s="177"/>
      <c r="C40" s="59" t="s">
        <v>22</v>
      </c>
      <c r="D40" s="115" t="s">
        <v>161</v>
      </c>
      <c r="E40" s="78" t="s">
        <v>6</v>
      </c>
      <c r="F40" s="71">
        <v>1800</v>
      </c>
      <c r="G40" s="104">
        <v>820</v>
      </c>
      <c r="H40" s="69">
        <f t="shared" si="0"/>
        <v>-980</v>
      </c>
      <c r="I40" s="124" t="s">
        <v>194</v>
      </c>
    </row>
    <row r="41" spans="2:9" ht="52.5">
      <c r="B41" s="178"/>
      <c r="C41" s="59" t="s">
        <v>181</v>
      </c>
      <c r="D41" s="111" t="s">
        <v>180</v>
      </c>
      <c r="E41" s="62" t="s">
        <v>182</v>
      </c>
      <c r="F41" s="68">
        <v>1234</v>
      </c>
      <c r="G41" s="120">
        <v>1233.872</v>
      </c>
      <c r="H41" s="69">
        <f t="shared" si="0"/>
        <v>-0.12799999999992906</v>
      </c>
      <c r="I41" s="124" t="s">
        <v>204</v>
      </c>
    </row>
    <row r="42" spans="2:9" ht="144.75">
      <c r="B42" s="176" t="s">
        <v>72</v>
      </c>
      <c r="C42" s="59" t="s">
        <v>16</v>
      </c>
      <c r="D42" s="67" t="s">
        <v>162</v>
      </c>
      <c r="E42" s="78" t="s">
        <v>37</v>
      </c>
      <c r="F42" s="78">
        <v>70</v>
      </c>
      <c r="G42" s="68">
        <v>122</v>
      </c>
      <c r="H42" s="69">
        <f t="shared" si="0"/>
        <v>52</v>
      </c>
      <c r="I42" s="124" t="s">
        <v>195</v>
      </c>
    </row>
    <row r="43" spans="2:9" ht="80.25" customHeight="1">
      <c r="B43" s="177"/>
      <c r="C43" s="59" t="s">
        <v>25</v>
      </c>
      <c r="D43" s="64" t="s">
        <v>163</v>
      </c>
      <c r="E43" s="78" t="s">
        <v>2</v>
      </c>
      <c r="F43" s="78">
        <v>51</v>
      </c>
      <c r="G43" s="68">
        <v>38.4</v>
      </c>
      <c r="H43" s="69">
        <f t="shared" si="0"/>
        <v>-12.600000000000001</v>
      </c>
      <c r="I43" s="125" t="s">
        <v>205</v>
      </c>
    </row>
    <row r="44" spans="2:9" ht="159.75" customHeight="1">
      <c r="B44" s="177"/>
      <c r="C44" s="59" t="s">
        <v>26</v>
      </c>
      <c r="D44" s="67" t="s">
        <v>164</v>
      </c>
      <c r="E44" s="78" t="s">
        <v>0</v>
      </c>
      <c r="F44" s="220">
        <v>10512.7</v>
      </c>
      <c r="G44" s="68">
        <f>3970.7+200+12+457.1</f>
        <v>4639.8</v>
      </c>
      <c r="H44" s="69">
        <f>G44-F44</f>
        <v>-5872.900000000001</v>
      </c>
      <c r="I44" s="125" t="s">
        <v>212</v>
      </c>
    </row>
    <row r="45" spans="2:9" ht="170.25" customHeight="1">
      <c r="B45" s="178"/>
      <c r="C45" s="59" t="s">
        <v>165</v>
      </c>
      <c r="D45" s="118" t="s">
        <v>166</v>
      </c>
      <c r="E45" s="117" t="s">
        <v>0</v>
      </c>
      <c r="F45" s="221">
        <v>24300</v>
      </c>
      <c r="G45" s="69">
        <v>23618.544</v>
      </c>
      <c r="H45" s="69">
        <f>G45-F45</f>
        <v>-681.4559999999983</v>
      </c>
      <c r="I45" s="107" t="s">
        <v>209</v>
      </c>
    </row>
    <row r="47" spans="2:9" ht="12.75">
      <c r="B47" s="150" t="s">
        <v>73</v>
      </c>
      <c r="C47" s="150"/>
      <c r="D47" s="150"/>
      <c r="E47" s="150"/>
      <c r="F47" s="150"/>
      <c r="G47" s="150"/>
      <c r="H47" s="150"/>
      <c r="I47" s="150"/>
    </row>
    <row r="48" spans="2:9" ht="12.75">
      <c r="B48" s="182" t="s">
        <v>68</v>
      </c>
      <c r="C48" s="183"/>
      <c r="D48" s="184"/>
      <c r="E48" s="149" t="s">
        <v>9</v>
      </c>
      <c r="F48" s="149"/>
      <c r="G48" s="201" t="s">
        <v>124</v>
      </c>
      <c r="H48" s="171" t="s">
        <v>130</v>
      </c>
      <c r="I48" s="171" t="s">
        <v>131</v>
      </c>
    </row>
    <row r="49" spans="2:9" ht="12.75">
      <c r="B49" s="185"/>
      <c r="C49" s="186"/>
      <c r="D49" s="187"/>
      <c r="E49" s="28" t="s">
        <v>74</v>
      </c>
      <c r="F49" s="28" t="s">
        <v>129</v>
      </c>
      <c r="G49" s="201"/>
      <c r="H49" s="172"/>
      <c r="I49" s="172"/>
    </row>
    <row r="50" spans="2:9" ht="12.75">
      <c r="B50" s="151">
        <v>1</v>
      </c>
      <c r="C50" s="152"/>
      <c r="D50" s="153"/>
      <c r="E50" s="1">
        <v>2</v>
      </c>
      <c r="F50" s="1">
        <v>3</v>
      </c>
      <c r="G50" s="63">
        <v>4</v>
      </c>
      <c r="H50" s="1">
        <v>5</v>
      </c>
      <c r="I50" s="1">
        <v>6</v>
      </c>
    </row>
    <row r="51" spans="2:9" ht="24" customHeight="1">
      <c r="B51" s="154" t="s">
        <v>114</v>
      </c>
      <c r="C51" s="155"/>
      <c r="D51" s="156"/>
      <c r="E51" s="33" t="s">
        <v>115</v>
      </c>
      <c r="F51" s="19"/>
      <c r="G51" s="19">
        <f>G52+G53+G54+G55+G56</f>
        <v>33812.7</v>
      </c>
      <c r="H51" s="19">
        <f>H52+H53+H54+H55+H56</f>
        <v>34812.669</v>
      </c>
      <c r="I51" s="19">
        <f>I52+I53+I56+I54+I55</f>
        <v>28258.3</v>
      </c>
    </row>
    <row r="52" spans="2:9" ht="21" customHeight="1">
      <c r="B52" s="147" t="s">
        <v>140</v>
      </c>
      <c r="C52" s="202"/>
      <c r="D52" s="148"/>
      <c r="E52" s="39"/>
      <c r="F52" s="16">
        <v>22</v>
      </c>
      <c r="G52" s="14">
        <v>17189.1</v>
      </c>
      <c r="H52" s="14">
        <f>54.77+22723.049</f>
        <v>22777.819</v>
      </c>
      <c r="I52" s="14">
        <v>22777.8</v>
      </c>
    </row>
    <row r="53" spans="2:9" ht="21" customHeight="1">
      <c r="B53" s="147" t="s">
        <v>173</v>
      </c>
      <c r="C53" s="202"/>
      <c r="D53" s="148"/>
      <c r="E53" s="39"/>
      <c r="F53" s="16">
        <v>25</v>
      </c>
      <c r="G53" s="14">
        <v>9123.6</v>
      </c>
      <c r="H53" s="14">
        <f>4589.65</f>
        <v>4589.65</v>
      </c>
      <c r="I53" s="14">
        <v>3589.7</v>
      </c>
    </row>
    <row r="54" spans="2:9" ht="21" customHeight="1">
      <c r="B54" s="147" t="s">
        <v>138</v>
      </c>
      <c r="C54" s="202"/>
      <c r="D54" s="148"/>
      <c r="E54" s="39"/>
      <c r="F54" s="16">
        <v>28</v>
      </c>
      <c r="G54" s="14">
        <f>500+500</f>
        <v>1000</v>
      </c>
      <c r="H54" s="14">
        <f>500+500</f>
        <v>1000</v>
      </c>
      <c r="I54" s="14">
        <v>230.8</v>
      </c>
    </row>
    <row r="55" spans="2:9" ht="21" customHeight="1">
      <c r="B55" s="147" t="s">
        <v>102</v>
      </c>
      <c r="C55" s="202"/>
      <c r="D55" s="148"/>
      <c r="E55" s="39"/>
      <c r="F55" s="16">
        <v>31</v>
      </c>
      <c r="G55" s="40"/>
      <c r="H55" s="14">
        <v>359.9</v>
      </c>
      <c r="I55" s="14">
        <v>270.8</v>
      </c>
    </row>
    <row r="56" spans="2:9" ht="21" customHeight="1">
      <c r="B56" s="139" t="s">
        <v>103</v>
      </c>
      <c r="C56" s="203"/>
      <c r="D56" s="140"/>
      <c r="E56" s="16"/>
      <c r="F56" s="16">
        <v>33</v>
      </c>
      <c r="G56" s="14">
        <v>6500</v>
      </c>
      <c r="H56" s="14">
        <v>6085.3</v>
      </c>
      <c r="I56" s="31">
        <v>1389.2</v>
      </c>
    </row>
    <row r="57" spans="2:9" ht="12.75">
      <c r="B57" s="34"/>
      <c r="C57" s="36"/>
      <c r="D57" s="35"/>
      <c r="E57" s="16"/>
      <c r="F57" s="16"/>
      <c r="G57" s="14"/>
      <c r="H57" s="14"/>
      <c r="I57" s="5"/>
    </row>
    <row r="58" spans="2:9" ht="12.75">
      <c r="B58" s="150" t="s">
        <v>133</v>
      </c>
      <c r="C58" s="150"/>
      <c r="D58" s="150"/>
      <c r="E58" s="150"/>
      <c r="F58" s="150"/>
      <c r="G58" s="150"/>
      <c r="H58" s="150"/>
      <c r="I58" s="150"/>
    </row>
    <row r="59" spans="2:9" ht="12" customHeight="1">
      <c r="B59" s="141"/>
      <c r="C59" s="142"/>
      <c r="D59" s="142"/>
      <c r="E59" s="142"/>
      <c r="F59" s="142"/>
      <c r="G59" s="142"/>
      <c r="H59" s="142"/>
      <c r="I59" s="143"/>
    </row>
    <row r="60" spans="2:9" ht="12.75" hidden="1">
      <c r="B60" s="144"/>
      <c r="C60" s="145"/>
      <c r="D60" s="145"/>
      <c r="E60" s="145"/>
      <c r="F60" s="145"/>
      <c r="G60" s="145"/>
      <c r="H60" s="145"/>
      <c r="I60" s="146"/>
    </row>
  </sheetData>
  <sheetProtection/>
  <mergeCells count="55">
    <mergeCell ref="B59:I60"/>
    <mergeCell ref="B56:D56"/>
    <mergeCell ref="B50:D50"/>
    <mergeCell ref="B51:D51"/>
    <mergeCell ref="B54:D54"/>
    <mergeCell ref="B55:D55"/>
    <mergeCell ref="B58:I58"/>
    <mergeCell ref="B52:D52"/>
    <mergeCell ref="B53:D53"/>
    <mergeCell ref="B30:B34"/>
    <mergeCell ref="B35:B41"/>
    <mergeCell ref="B42:B45"/>
    <mergeCell ref="B47:I47"/>
    <mergeCell ref="B48:D49"/>
    <mergeCell ref="E48:F48"/>
    <mergeCell ref="G48:G49"/>
    <mergeCell ref="H48:H49"/>
    <mergeCell ref="I48:I49"/>
    <mergeCell ref="B25:I25"/>
    <mergeCell ref="B26:I26"/>
    <mergeCell ref="B27:B28"/>
    <mergeCell ref="C27:C28"/>
    <mergeCell ref="D27:D28"/>
    <mergeCell ref="E27:E28"/>
    <mergeCell ref="F27:F28"/>
    <mergeCell ref="G27:G28"/>
    <mergeCell ref="H27:I27"/>
    <mergeCell ref="B19:C19"/>
    <mergeCell ref="D19:I19"/>
    <mergeCell ref="D23:I23"/>
    <mergeCell ref="B24:C24"/>
    <mergeCell ref="D24:I24"/>
    <mergeCell ref="B20:C23"/>
    <mergeCell ref="D20:I20"/>
    <mergeCell ref="D21:I21"/>
    <mergeCell ref="D22:I22"/>
    <mergeCell ref="B15:C15"/>
    <mergeCell ref="D15:G15"/>
    <mergeCell ref="B16:C16"/>
    <mergeCell ref="D16:G16"/>
    <mergeCell ref="B17:I17"/>
    <mergeCell ref="B18:I18"/>
    <mergeCell ref="C9:G9"/>
    <mergeCell ref="B12:C12"/>
    <mergeCell ref="D12:G12"/>
    <mergeCell ref="B13:C13"/>
    <mergeCell ref="D13:G13"/>
    <mergeCell ref="B14:C14"/>
    <mergeCell ref="D14:G14"/>
    <mergeCell ref="G2:I2"/>
    <mergeCell ref="G3:I3"/>
    <mergeCell ref="F4:I4"/>
    <mergeCell ref="F5:I5"/>
    <mergeCell ref="D7:E7"/>
    <mergeCell ref="C8:G8"/>
  </mergeCells>
  <printOptions/>
  <pageMargins left="0.31496062992125984" right="0.11811023622047245" top="0.15748031496062992" bottom="0.15748031496062992" header="0.11811023622047245" footer="0.11811023622047245"/>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B2:I45"/>
  <sheetViews>
    <sheetView tabSelected="1" zoomScalePageLayoutView="0" workbookViewId="0" topLeftCell="A1">
      <selection activeCell="G57" sqref="G57"/>
    </sheetView>
  </sheetViews>
  <sheetFormatPr defaultColWidth="9.00390625" defaultRowHeight="12.75"/>
  <cols>
    <col min="1" max="1" width="3.00390625" style="0" customWidth="1"/>
    <col min="2" max="2" width="15.00390625" style="0" customWidth="1"/>
    <col min="3" max="3" width="13.375" style="0" customWidth="1"/>
    <col min="4" max="4" width="48.375" style="0" customWidth="1"/>
    <col min="5" max="5" width="12.375" style="0" customWidth="1"/>
    <col min="6" max="6" width="13.50390625" style="0" customWidth="1"/>
    <col min="7" max="7" width="12.125" style="0" customWidth="1"/>
    <col min="8" max="8" width="11.375" style="0" customWidth="1"/>
    <col min="9" max="9" width="33.50390625" style="0" customWidth="1"/>
  </cols>
  <sheetData>
    <row r="2" spans="7:9" ht="12.75">
      <c r="G2" s="204" t="s">
        <v>53</v>
      </c>
      <c r="H2" s="204"/>
      <c r="I2" s="204"/>
    </row>
    <row r="3" spans="7:9" ht="12.75">
      <c r="G3" s="204" t="s">
        <v>54</v>
      </c>
      <c r="H3" s="204"/>
      <c r="I3" s="204"/>
    </row>
    <row r="4" spans="6:9" ht="12.75">
      <c r="F4" s="204" t="s">
        <v>190</v>
      </c>
      <c r="G4" s="204"/>
      <c r="H4" s="204"/>
      <c r="I4" s="204"/>
    </row>
    <row r="5" spans="6:9" ht="12.75">
      <c r="F5" s="204" t="s">
        <v>191</v>
      </c>
      <c r="G5" s="204"/>
      <c r="H5" s="204"/>
      <c r="I5" s="204"/>
    </row>
    <row r="7" spans="4:5" ht="15">
      <c r="D7" s="160" t="s">
        <v>55</v>
      </c>
      <c r="E7" s="160"/>
    </row>
    <row r="8" spans="3:8" ht="15">
      <c r="C8" s="160" t="s">
        <v>56</v>
      </c>
      <c r="D8" s="160"/>
      <c r="E8" s="160"/>
      <c r="F8" s="160"/>
      <c r="G8" s="160"/>
      <c r="H8" s="21"/>
    </row>
    <row r="9" spans="3:8" ht="15">
      <c r="C9" s="160" t="s">
        <v>196</v>
      </c>
      <c r="D9" s="160"/>
      <c r="E9" s="160"/>
      <c r="F9" s="160"/>
      <c r="G9" s="160"/>
      <c r="H9" s="21"/>
    </row>
    <row r="11" ht="12.75">
      <c r="I11" s="1" t="s">
        <v>9</v>
      </c>
    </row>
    <row r="12" spans="2:9" ht="12.75">
      <c r="B12" s="166" t="s">
        <v>57</v>
      </c>
      <c r="C12" s="167"/>
      <c r="D12" s="168" t="s">
        <v>75</v>
      </c>
      <c r="E12" s="169"/>
      <c r="F12" s="169"/>
      <c r="G12" s="170"/>
      <c r="H12" s="22"/>
      <c r="I12" s="9" t="s">
        <v>94</v>
      </c>
    </row>
    <row r="13" spans="2:9" ht="12.75">
      <c r="B13" s="166" t="s">
        <v>58</v>
      </c>
      <c r="C13" s="167"/>
      <c r="D13" s="151" t="s">
        <v>75</v>
      </c>
      <c r="E13" s="152"/>
      <c r="F13" s="152"/>
      <c r="G13" s="153"/>
      <c r="H13" s="25"/>
      <c r="I13" s="9" t="s">
        <v>220</v>
      </c>
    </row>
    <row r="14" spans="2:9" ht="12.75">
      <c r="B14" s="166" t="s">
        <v>59</v>
      </c>
      <c r="C14" s="167"/>
      <c r="D14" s="151"/>
      <c r="E14" s="152"/>
      <c r="F14" s="152"/>
      <c r="G14" s="153"/>
      <c r="H14" s="25"/>
      <c r="I14" s="2">
        <v>11</v>
      </c>
    </row>
    <row r="15" spans="2:9" ht="12.75">
      <c r="B15" s="166" t="s">
        <v>60</v>
      </c>
      <c r="C15" s="167"/>
      <c r="D15" s="151" t="s">
        <v>77</v>
      </c>
      <c r="E15" s="152"/>
      <c r="F15" s="152"/>
      <c r="G15" s="153"/>
      <c r="H15" s="25"/>
      <c r="I15" s="2">
        <v>51</v>
      </c>
    </row>
    <row r="16" spans="2:9" ht="12.75">
      <c r="B16" s="166" t="s">
        <v>61</v>
      </c>
      <c r="C16" s="167"/>
      <c r="D16" s="168" t="s">
        <v>116</v>
      </c>
      <c r="E16" s="169"/>
      <c r="F16" s="169"/>
      <c r="G16" s="170"/>
      <c r="H16" s="25"/>
      <c r="I16" s="3" t="s">
        <v>137</v>
      </c>
    </row>
    <row r="17" spans="2:9" ht="12.75">
      <c r="B17" s="152"/>
      <c r="C17" s="152"/>
      <c r="D17" s="152"/>
      <c r="E17" s="152"/>
      <c r="F17" s="152"/>
      <c r="G17" s="152"/>
      <c r="H17" s="152"/>
      <c r="I17" s="152"/>
    </row>
    <row r="18" spans="2:9" ht="12.75">
      <c r="B18" s="161" t="s">
        <v>62</v>
      </c>
      <c r="C18" s="162"/>
      <c r="D18" s="162"/>
      <c r="E18" s="162"/>
      <c r="F18" s="162"/>
      <c r="G18" s="162"/>
      <c r="H18" s="162"/>
      <c r="I18" s="163"/>
    </row>
    <row r="19" spans="2:9" ht="31.5" customHeight="1">
      <c r="B19" s="164" t="s">
        <v>63</v>
      </c>
      <c r="C19" s="165"/>
      <c r="D19" s="188" t="s">
        <v>117</v>
      </c>
      <c r="E19" s="189"/>
      <c r="F19" s="189"/>
      <c r="G19" s="189"/>
      <c r="H19" s="189"/>
      <c r="I19" s="190"/>
    </row>
    <row r="20" spans="2:9" ht="30.75" customHeight="1">
      <c r="B20" s="205" t="s">
        <v>64</v>
      </c>
      <c r="C20" s="206"/>
      <c r="D20" s="188" t="s">
        <v>118</v>
      </c>
      <c r="E20" s="189"/>
      <c r="F20" s="189"/>
      <c r="G20" s="189"/>
      <c r="H20" s="189"/>
      <c r="I20" s="190"/>
    </row>
    <row r="21" spans="2:9" ht="28.5" customHeight="1">
      <c r="B21" s="164" t="s">
        <v>65</v>
      </c>
      <c r="C21" s="165"/>
      <c r="D21" s="188" t="s">
        <v>8</v>
      </c>
      <c r="E21" s="189"/>
      <c r="F21" s="189"/>
      <c r="G21" s="189"/>
      <c r="H21" s="189"/>
      <c r="I21" s="190"/>
    </row>
    <row r="22" spans="2:9" ht="12.75">
      <c r="B22" s="152"/>
      <c r="C22" s="152"/>
      <c r="D22" s="152"/>
      <c r="E22" s="152"/>
      <c r="F22" s="152"/>
      <c r="G22" s="152"/>
      <c r="H22" s="152"/>
      <c r="I22" s="152"/>
    </row>
    <row r="23" spans="2:9" ht="12.75">
      <c r="B23" s="179" t="s">
        <v>66</v>
      </c>
      <c r="C23" s="180"/>
      <c r="D23" s="180"/>
      <c r="E23" s="180"/>
      <c r="F23" s="180"/>
      <c r="G23" s="180"/>
      <c r="H23" s="180"/>
      <c r="I23" s="181"/>
    </row>
    <row r="24" spans="2:9" ht="12.75">
      <c r="B24" s="171" t="s">
        <v>67</v>
      </c>
      <c r="C24" s="171" t="s">
        <v>9</v>
      </c>
      <c r="D24" s="149" t="s">
        <v>68</v>
      </c>
      <c r="E24" s="149" t="s">
        <v>1</v>
      </c>
      <c r="F24" s="171" t="s">
        <v>124</v>
      </c>
      <c r="G24" s="171" t="s">
        <v>125</v>
      </c>
      <c r="H24" s="180" t="s">
        <v>126</v>
      </c>
      <c r="I24" s="181"/>
    </row>
    <row r="25" spans="2:9" ht="26.25">
      <c r="B25" s="172"/>
      <c r="C25" s="172"/>
      <c r="D25" s="149"/>
      <c r="E25" s="149"/>
      <c r="F25" s="172"/>
      <c r="G25" s="172"/>
      <c r="H25" s="27" t="s">
        <v>127</v>
      </c>
      <c r="I25" s="26" t="s">
        <v>128</v>
      </c>
    </row>
    <row r="26" spans="2:9" ht="12.75">
      <c r="B26" s="11">
        <v>1</v>
      </c>
      <c r="C26" s="11">
        <v>2</v>
      </c>
      <c r="D26" s="11">
        <v>3</v>
      </c>
      <c r="E26" s="11">
        <v>4</v>
      </c>
      <c r="F26" s="11">
        <v>5</v>
      </c>
      <c r="G26" s="11">
        <v>6</v>
      </c>
      <c r="H26" s="11" t="s">
        <v>69</v>
      </c>
      <c r="I26" s="11">
        <v>8</v>
      </c>
    </row>
    <row r="27" spans="2:9" ht="39">
      <c r="B27" s="176" t="s">
        <v>70</v>
      </c>
      <c r="C27" s="4" t="s">
        <v>10</v>
      </c>
      <c r="D27" s="64" t="s">
        <v>167</v>
      </c>
      <c r="E27" s="59" t="s">
        <v>2</v>
      </c>
      <c r="F27" s="45">
        <v>95</v>
      </c>
      <c r="G27" s="66">
        <v>95</v>
      </c>
      <c r="H27" s="65">
        <f>G27-F27</f>
        <v>0</v>
      </c>
      <c r="I27" s="18"/>
    </row>
    <row r="28" spans="2:9" ht="26.25">
      <c r="B28" s="177"/>
      <c r="C28" s="4" t="s">
        <v>11</v>
      </c>
      <c r="D28" s="64" t="s">
        <v>168</v>
      </c>
      <c r="E28" s="59" t="s">
        <v>2</v>
      </c>
      <c r="F28" s="80">
        <v>20</v>
      </c>
      <c r="G28" s="66">
        <v>20</v>
      </c>
      <c r="H28" s="65">
        <f aca="true" t="shared" si="0" ref="H28:H33">G28-F28</f>
        <v>0</v>
      </c>
      <c r="I28" s="18"/>
    </row>
    <row r="29" spans="2:9" ht="15">
      <c r="B29" s="176" t="s">
        <v>71</v>
      </c>
      <c r="C29" s="4" t="s">
        <v>12</v>
      </c>
      <c r="D29" s="64" t="s">
        <v>169</v>
      </c>
      <c r="E29" s="81" t="s">
        <v>13</v>
      </c>
      <c r="F29" s="80">
        <v>770</v>
      </c>
      <c r="G29" s="66">
        <v>770</v>
      </c>
      <c r="H29" s="65">
        <f t="shared" si="0"/>
        <v>0</v>
      </c>
      <c r="I29" s="18"/>
    </row>
    <row r="30" spans="2:9" ht="26.25">
      <c r="B30" s="177"/>
      <c r="C30" s="4" t="s">
        <v>14</v>
      </c>
      <c r="D30" s="64" t="s">
        <v>170</v>
      </c>
      <c r="E30" s="81" t="s">
        <v>119</v>
      </c>
      <c r="F30" s="80">
        <v>3</v>
      </c>
      <c r="G30" s="66">
        <v>0</v>
      </c>
      <c r="H30" s="65">
        <f t="shared" si="0"/>
        <v>-3</v>
      </c>
      <c r="I30" s="207"/>
    </row>
    <row r="31" spans="2:9" ht="15">
      <c r="B31" s="177"/>
      <c r="C31" s="4" t="s">
        <v>15</v>
      </c>
      <c r="D31" s="64" t="s">
        <v>171</v>
      </c>
      <c r="E31" s="81" t="s">
        <v>52</v>
      </c>
      <c r="F31" s="80">
        <v>37</v>
      </c>
      <c r="G31" s="66">
        <v>0</v>
      </c>
      <c r="H31" s="65">
        <f t="shared" si="0"/>
        <v>-37</v>
      </c>
      <c r="I31" s="208"/>
    </row>
    <row r="32" spans="2:9" ht="12.75">
      <c r="B32" s="178"/>
      <c r="C32" s="15"/>
      <c r="D32" s="63"/>
      <c r="E32" s="63"/>
      <c r="F32" s="66"/>
      <c r="G32" s="66"/>
      <c r="H32" s="65">
        <f t="shared" si="0"/>
        <v>0</v>
      </c>
      <c r="I32" s="208"/>
    </row>
    <row r="33" spans="2:9" ht="15">
      <c r="B33" s="176" t="s">
        <v>72</v>
      </c>
      <c r="C33" s="4" t="s">
        <v>16</v>
      </c>
      <c r="D33" s="64" t="s">
        <v>172</v>
      </c>
      <c r="E33" s="81" t="s">
        <v>0</v>
      </c>
      <c r="F33" s="82">
        <v>600</v>
      </c>
      <c r="G33" s="66">
        <v>0</v>
      </c>
      <c r="H33" s="65">
        <f t="shared" si="0"/>
        <v>-600</v>
      </c>
      <c r="I33" s="209"/>
    </row>
    <row r="34" spans="2:9" ht="12.75">
      <c r="B34" s="178"/>
      <c r="C34" s="37"/>
      <c r="D34" s="37"/>
      <c r="E34" s="37"/>
      <c r="F34" s="38"/>
      <c r="G34" s="17"/>
      <c r="H34" s="18"/>
      <c r="I34" s="18"/>
    </row>
    <row r="36" spans="2:9" ht="12.75">
      <c r="B36" s="150" t="s">
        <v>73</v>
      </c>
      <c r="C36" s="150"/>
      <c r="D36" s="150"/>
      <c r="E36" s="150"/>
      <c r="F36" s="150"/>
      <c r="G36" s="150"/>
      <c r="H36" s="150"/>
      <c r="I36" s="150"/>
    </row>
    <row r="37" spans="2:9" ht="27" customHeight="1">
      <c r="B37" s="182" t="s">
        <v>68</v>
      </c>
      <c r="C37" s="183"/>
      <c r="D37" s="184"/>
      <c r="E37" s="149" t="s">
        <v>9</v>
      </c>
      <c r="F37" s="149"/>
      <c r="G37" s="149" t="s">
        <v>124</v>
      </c>
      <c r="H37" s="171" t="s">
        <v>130</v>
      </c>
      <c r="I37" s="171" t="s">
        <v>131</v>
      </c>
    </row>
    <row r="38" spans="2:9" ht="25.5" customHeight="1">
      <c r="B38" s="185"/>
      <c r="C38" s="186"/>
      <c r="D38" s="187"/>
      <c r="E38" s="28" t="s">
        <v>74</v>
      </c>
      <c r="F38" s="28" t="s">
        <v>129</v>
      </c>
      <c r="G38" s="149"/>
      <c r="H38" s="172"/>
      <c r="I38" s="172"/>
    </row>
    <row r="39" spans="2:9" ht="19.5" customHeight="1">
      <c r="B39" s="151">
        <v>1</v>
      </c>
      <c r="C39" s="152"/>
      <c r="D39" s="153"/>
      <c r="E39" s="1">
        <v>2</v>
      </c>
      <c r="F39" s="1">
        <v>3</v>
      </c>
      <c r="G39" s="1">
        <v>4</v>
      </c>
      <c r="H39" s="1">
        <v>5</v>
      </c>
      <c r="I39" s="1">
        <v>6</v>
      </c>
    </row>
    <row r="40" spans="2:9" ht="23.25" customHeight="1">
      <c r="B40" s="154" t="s">
        <v>120</v>
      </c>
      <c r="C40" s="155"/>
      <c r="D40" s="156"/>
      <c r="E40" s="33" t="s">
        <v>121</v>
      </c>
      <c r="F40" s="19"/>
      <c r="G40" s="19">
        <f>G41</f>
        <v>600</v>
      </c>
      <c r="H40" s="19">
        <f>H41</f>
        <v>240</v>
      </c>
      <c r="I40" s="19"/>
    </row>
    <row r="41" spans="2:9" ht="57" customHeight="1">
      <c r="B41" s="139" t="s">
        <v>139</v>
      </c>
      <c r="C41" s="203"/>
      <c r="D41" s="140"/>
      <c r="E41" s="16"/>
      <c r="F41" s="16">
        <v>22</v>
      </c>
      <c r="G41" s="14">
        <v>600</v>
      </c>
      <c r="H41" s="14">
        <v>240</v>
      </c>
      <c r="I41" s="119" t="s">
        <v>214</v>
      </c>
    </row>
    <row r="42" spans="2:9" ht="12.75">
      <c r="B42" s="139"/>
      <c r="C42" s="203"/>
      <c r="D42" s="140"/>
      <c r="E42" s="16"/>
      <c r="F42" s="16"/>
      <c r="G42" s="14"/>
      <c r="H42" s="14"/>
      <c r="I42" s="5"/>
    </row>
    <row r="43" spans="2:9" ht="12.75">
      <c r="B43" s="150" t="s">
        <v>133</v>
      </c>
      <c r="C43" s="150"/>
      <c r="D43" s="150"/>
      <c r="E43" s="150"/>
      <c r="F43" s="150"/>
      <c r="G43" s="150"/>
      <c r="H43" s="150"/>
      <c r="I43" s="150"/>
    </row>
    <row r="44" spans="2:9" ht="12.75">
      <c r="B44" s="141"/>
      <c r="C44" s="142"/>
      <c r="D44" s="142"/>
      <c r="E44" s="142"/>
      <c r="F44" s="142"/>
      <c r="G44" s="142"/>
      <c r="H44" s="142"/>
      <c r="I44" s="143"/>
    </row>
    <row r="45" spans="2:9" ht="12.75">
      <c r="B45" s="144"/>
      <c r="C45" s="145"/>
      <c r="D45" s="145"/>
      <c r="E45" s="145"/>
      <c r="F45" s="145"/>
      <c r="G45" s="145"/>
      <c r="H45" s="145"/>
      <c r="I45" s="146"/>
    </row>
  </sheetData>
  <sheetProtection/>
  <mergeCells count="50">
    <mergeCell ref="B42:D42"/>
    <mergeCell ref="B39:D39"/>
    <mergeCell ref="B40:D40"/>
    <mergeCell ref="B41:D41"/>
    <mergeCell ref="B43:I43"/>
    <mergeCell ref="B44:I45"/>
    <mergeCell ref="B29:B32"/>
    <mergeCell ref="B33:B34"/>
    <mergeCell ref="B36:I36"/>
    <mergeCell ref="B37:D38"/>
    <mergeCell ref="E37:F37"/>
    <mergeCell ref="G37:G38"/>
    <mergeCell ref="H37:H38"/>
    <mergeCell ref="I37:I38"/>
    <mergeCell ref="I30:I33"/>
    <mergeCell ref="D24:D25"/>
    <mergeCell ref="E24:E25"/>
    <mergeCell ref="F24:F25"/>
    <mergeCell ref="G24:G25"/>
    <mergeCell ref="H24:I24"/>
    <mergeCell ref="B27:B28"/>
    <mergeCell ref="B20:C20"/>
    <mergeCell ref="D20:I20"/>
    <mergeCell ref="B21:C21"/>
    <mergeCell ref="D21:I21"/>
    <mergeCell ref="B22:I22"/>
    <mergeCell ref="B23:I23"/>
    <mergeCell ref="B24:B25"/>
    <mergeCell ref="C24:C25"/>
    <mergeCell ref="B16:C16"/>
    <mergeCell ref="D16:G16"/>
    <mergeCell ref="B17:I17"/>
    <mergeCell ref="B18:I18"/>
    <mergeCell ref="B19:C19"/>
    <mergeCell ref="D19:I19"/>
    <mergeCell ref="B13:C13"/>
    <mergeCell ref="D13:G13"/>
    <mergeCell ref="B14:C14"/>
    <mergeCell ref="D14:G14"/>
    <mergeCell ref="B15:C15"/>
    <mergeCell ref="D15:G15"/>
    <mergeCell ref="C9:G9"/>
    <mergeCell ref="B12:C12"/>
    <mergeCell ref="D12:G12"/>
    <mergeCell ref="G2:I2"/>
    <mergeCell ref="G3:I3"/>
    <mergeCell ref="F4:I4"/>
    <mergeCell ref="F5:I5"/>
    <mergeCell ref="D7:E7"/>
    <mergeCell ref="C8:G8"/>
  </mergeCells>
  <printOptions/>
  <pageMargins left="0.31496062992125984" right="0.11811023622047245" top="0.35433070866141736" bottom="0.35433070866141736" header="0.11811023622047245" footer="0.11811023622047245"/>
  <pageSetup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I16:L23"/>
  <sheetViews>
    <sheetView zoomScalePageLayoutView="0" workbookViewId="0" topLeftCell="A1">
      <selection activeCell="L25" sqref="L25"/>
    </sheetView>
  </sheetViews>
  <sheetFormatPr defaultColWidth="9.00390625" defaultRowHeight="12.75"/>
  <sheetData>
    <row r="16" ht="12.75">
      <c r="L16">
        <v>25</v>
      </c>
    </row>
    <row r="17" ht="12.75">
      <c r="L17">
        <v>23</v>
      </c>
    </row>
    <row r="18" spans="11:12" ht="12.75">
      <c r="K18">
        <v>200</v>
      </c>
      <c r="L18">
        <v>200</v>
      </c>
    </row>
    <row r="19" spans="11:12" ht="12.75">
      <c r="K19">
        <v>210</v>
      </c>
      <c r="L19">
        <v>210</v>
      </c>
    </row>
    <row r="20" spans="11:12" ht="12.75">
      <c r="K20">
        <v>356</v>
      </c>
      <c r="L20">
        <v>356</v>
      </c>
    </row>
    <row r="21" spans="11:12" ht="12.75">
      <c r="K21">
        <v>1225</v>
      </c>
      <c r="L21">
        <v>1225</v>
      </c>
    </row>
    <row r="22" spans="11:12" ht="12.75">
      <c r="K22">
        <v>125</v>
      </c>
      <c r="L22">
        <v>125</v>
      </c>
    </row>
    <row r="23" spans="9:12" ht="12.75">
      <c r="I23" t="s">
        <v>189</v>
      </c>
      <c r="K23">
        <f>K18+K19+K20+K21+K22</f>
        <v>2116</v>
      </c>
      <c r="L23">
        <f>SUM(L16:L22)</f>
        <v>2164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Banka Nationala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L.Ivanciucova</dc:creator>
  <cp:keywords/>
  <dc:description/>
  <cp:lastModifiedBy>DFC-01</cp:lastModifiedBy>
  <cp:lastPrinted>2021-03-10T15:46:33Z</cp:lastPrinted>
  <dcterms:created xsi:type="dcterms:W3CDTF">2000-05-27T01:40:14Z</dcterms:created>
  <dcterms:modified xsi:type="dcterms:W3CDTF">2021-03-19T08:28:22Z</dcterms:modified>
  <cp:category/>
  <cp:version/>
  <cp:contentType/>
  <cp:contentStatus/>
</cp:coreProperties>
</file>